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s\RandoGom\RandoGom_Sejours\RandoGom_Andalousie\"/>
    </mc:Choice>
  </mc:AlternateContent>
  <xr:revisionPtr revIDLastSave="0" documentId="8_{F8D5CA08-7B04-4C26-9776-6E2A52D994D2}" xr6:coauthVersionLast="47" xr6:coauthVersionMax="47" xr10:uidLastSave="{00000000-0000-0000-0000-000000000000}"/>
  <bookViews>
    <workbookView xWindow="-120" yWindow="-120" windowWidth="24240" windowHeight="13020" xr2:uid="{0AFD27BA-CF6D-43D8-A612-03A445179E84}"/>
  </bookViews>
  <sheets>
    <sheet name="EmploiTempsBudget_26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6" i="1" l="1"/>
  <c r="D145" i="1"/>
  <c r="D143" i="1"/>
  <c r="E143" i="1" s="1"/>
  <c r="E141" i="1"/>
  <c r="E139" i="1"/>
  <c r="D139" i="1"/>
  <c r="D138" i="1"/>
  <c r="E134" i="1"/>
  <c r="D134" i="1" s="1"/>
  <c r="E133" i="1"/>
  <c r="D133" i="1" s="1"/>
  <c r="E129" i="1"/>
  <c r="D129" i="1" s="1"/>
  <c r="D126" i="1"/>
  <c r="E122" i="1"/>
  <c r="D122" i="1" s="1"/>
  <c r="E121" i="1"/>
  <c r="D121" i="1" s="1"/>
  <c r="E120" i="1"/>
  <c r="D120" i="1"/>
  <c r="E118" i="1"/>
  <c r="D118" i="1" s="1"/>
  <c r="E117" i="1"/>
  <c r="D115" i="1"/>
  <c r="D111" i="1"/>
  <c r="D110" i="1"/>
  <c r="D109" i="1"/>
  <c r="E109" i="1" s="1"/>
  <c r="E107" i="1"/>
  <c r="D107" i="1"/>
  <c r="D105" i="1"/>
  <c r="D101" i="1"/>
  <c r="E100" i="1"/>
  <c r="D100" i="1" s="1"/>
  <c r="E97" i="1"/>
  <c r="E95" i="1"/>
  <c r="D95" i="1"/>
  <c r="E93" i="1"/>
  <c r="D93" i="1"/>
  <c r="E89" i="1"/>
  <c r="D89" i="1" s="1"/>
  <c r="E88" i="1"/>
  <c r="D88" i="1" s="1"/>
  <c r="E87" i="1"/>
  <c r="D87" i="1"/>
  <c r="E85" i="1"/>
  <c r="D85" i="1" s="1"/>
  <c r="E82" i="1"/>
  <c r="D82" i="1"/>
  <c r="D78" i="1"/>
  <c r="D77" i="1"/>
  <c r="E75" i="1"/>
  <c r="D75" i="1"/>
  <c r="D74" i="1"/>
  <c r="E74" i="1" s="1"/>
  <c r="E71" i="1"/>
  <c r="D71" i="1"/>
  <c r="E67" i="1"/>
  <c r="D67" i="1" s="1"/>
  <c r="E66" i="1"/>
  <c r="D66" i="1" s="1"/>
  <c r="E64" i="1"/>
  <c r="D64" i="1" s="1"/>
  <c r="E61" i="1"/>
  <c r="D61" i="1" s="1"/>
  <c r="E57" i="1"/>
  <c r="D57" i="1"/>
  <c r="E56" i="1"/>
  <c r="D56" i="1"/>
  <c r="D54" i="1"/>
  <c r="E54" i="1" s="1"/>
  <c r="E53" i="1"/>
  <c r="E52" i="1"/>
  <c r="D52" i="1" s="1"/>
  <c r="E51" i="1"/>
  <c r="D51" i="1"/>
  <c r="E49" i="1"/>
  <c r="D49" i="1" s="1"/>
  <c r="E45" i="1"/>
  <c r="D45" i="1"/>
  <c r="E44" i="1"/>
  <c r="D44" i="1"/>
  <c r="D43" i="1"/>
  <c r="E43" i="1" s="1"/>
  <c r="D42" i="1"/>
  <c r="E42" i="1" s="1"/>
  <c r="E41" i="1"/>
  <c r="E40" i="1"/>
  <c r="D40" i="1" s="1"/>
  <c r="E39" i="1"/>
  <c r="D39" i="1"/>
  <c r="E35" i="1"/>
  <c r="D35" i="1" s="1"/>
  <c r="A34" i="1"/>
  <c r="A48" i="1" s="1"/>
  <c r="A60" i="1" s="1"/>
  <c r="A70" i="1" s="1"/>
  <c r="A81" i="1" s="1"/>
  <c r="A92" i="1" s="1"/>
  <c r="A104" i="1" s="1"/>
  <c r="A114" i="1" s="1"/>
  <c r="A125" i="1" s="1"/>
  <c r="A137" i="1" s="1"/>
  <c r="E31" i="1"/>
  <c r="D31" i="1"/>
  <c r="E30" i="1"/>
  <c r="D30" i="1"/>
  <c r="D29" i="1"/>
  <c r="E29" i="1" s="1"/>
  <c r="E26" i="1"/>
  <c r="D26" i="1"/>
  <c r="D25" i="1"/>
  <c r="E25" i="1" s="1"/>
  <c r="D24" i="1"/>
  <c r="E24" i="1" s="1"/>
  <c r="D23" i="1"/>
  <c r="E23" i="1" s="1"/>
  <c r="E22" i="1"/>
  <c r="D22" i="1"/>
  <c r="A21" i="1"/>
  <c r="E18" i="1"/>
  <c r="D18" i="1" s="1"/>
  <c r="E17" i="1"/>
  <c r="D17" i="1" s="1"/>
  <c r="D16" i="1"/>
  <c r="E15" i="1"/>
  <c r="D13" i="1"/>
  <c r="D12" i="1"/>
  <c r="E12" i="1" s="1"/>
  <c r="E10" i="1"/>
  <c r="E7" i="1"/>
  <c r="D7" i="1"/>
  <c r="E6" i="1"/>
  <c r="D6" i="1"/>
  <c r="E5" i="1"/>
  <c r="D5" i="1"/>
  <c r="E4" i="1"/>
  <c r="D4" i="1"/>
  <c r="D148" i="1" l="1"/>
  <c r="E148" i="1" s="1"/>
  <c r="E2" i="1" s="1"/>
  <c r="D2" i="1" l="1"/>
  <c r="G2" i="1" s="1"/>
</calcChain>
</file>

<file path=xl/sharedStrings.xml><?xml version="1.0" encoding="utf-8"?>
<sst xmlns="http://schemas.openxmlformats.org/spreadsheetml/2006/main" count="288" uniqueCount="176">
  <si>
    <t>L’Andalousie en 12 jours</t>
  </si>
  <si>
    <t>Location de mini-bus</t>
  </si>
  <si>
    <t>Prix total</t>
  </si>
  <si>
    <t>Prix unitaire</t>
  </si>
  <si>
    <t>Participants</t>
  </si>
  <si>
    <t>15 au 26 octobre 2024</t>
  </si>
  <si>
    <t>Avion</t>
  </si>
  <si>
    <t>Transavia (dont augmentation poids bagage en soute (15kg =&gt; 20kg))</t>
  </si>
  <si>
    <t>Petits-déjeuners</t>
  </si>
  <si>
    <t>Location voitures</t>
  </si>
  <si>
    <t>Rent-A-Car (gare Séville) – 9 places pour 6 participants (valises) – 4 véhicules</t>
  </si>
  <si>
    <t>Déjeuners</t>
  </si>
  <si>
    <t>Chauffeur supplémentaire</t>
  </si>
  <si>
    <t>Dîners</t>
  </si>
  <si>
    <t>Essence</t>
  </si>
  <si>
    <t>Pour 4 véhicules (750 km / 150€ par véhicule)</t>
  </si>
  <si>
    <t>Apéritif</t>
  </si>
  <si>
    <r>
      <t>1</t>
    </r>
    <r>
      <rPr>
        <u/>
        <vertAlign val="superscript"/>
        <sz val="10"/>
        <rFont val="Arial"/>
        <family val="2"/>
      </rPr>
      <t>er</t>
    </r>
    <r>
      <rPr>
        <u/>
        <sz val="10"/>
        <rFont val="Arial"/>
        <family val="2"/>
      </rPr>
      <t xml:space="preserve"> jour :</t>
    </r>
  </si>
  <si>
    <t>Transport vers aéroport</t>
  </si>
  <si>
    <t>Bus vers Orly - départ 6h30</t>
  </si>
  <si>
    <t>Attente car Jouquin. Sinon RER</t>
  </si>
  <si>
    <t>Vol Paris =&gt; Séville</t>
  </si>
  <si>
    <t>Départ 9h35 - Arrivée 12h00 - Transavia - TO4600</t>
  </si>
  <si>
    <t>Transfert aéroport =&gt; centre ville</t>
  </si>
  <si>
    <t>En mini bus - 20' environ pour rejoindre l'hôtel</t>
  </si>
  <si>
    <t>Payé 20% en avril</t>
  </si>
  <si>
    <t>Déjeuner</t>
  </si>
  <si>
    <t>Restaurants recommandés par hôtel : Perro Viejo, Taberna Coloniales (proche de l'hôtel), Bodega Santa Cruz la Columnas (Routad), Bodeguita Antonio Romero</t>
  </si>
  <si>
    <t>Réserver restaurant</t>
  </si>
  <si>
    <t>Vers hôtel</t>
  </si>
  <si>
    <t>Dépôt bagages : à 15h</t>
  </si>
  <si>
    <t>Balade visite Séville (AM)</t>
  </si>
  <si>
    <t>15h30/ Place d’Espagne ; parc Maria Luisa</t>
  </si>
  <si>
    <t>Nous-mêmes. Préparer commentaires. Qui ?</t>
  </si>
  <si>
    <t>Spectacle Flamenco</t>
  </si>
  <si>
    <t>18h/ Casa de la Guitarra - Meson del Moro n° 12</t>
  </si>
  <si>
    <t>Paiement fait début 2024</t>
  </si>
  <si>
    <t>En ville</t>
  </si>
  <si>
    <t>Dîner</t>
  </si>
  <si>
    <t>Nuit à Séville</t>
  </si>
  <si>
    <t>Apartamentos San Pedro</t>
  </si>
  <si>
    <t>2ème jour :</t>
  </si>
  <si>
    <t>Petit déjeuner</t>
  </si>
  <si>
    <t>En ville ou à l'appartement</t>
  </si>
  <si>
    <t>Visite guidée Séville</t>
  </si>
  <si>
    <t>Entrées : Alcazar : 14,50€ * 1 (-65 ans) et 8€ * 25 (+65 ans)</t>
  </si>
  <si>
    <t>Entrées : Cathédrale ND &amp; Giralda : 12€ (-65 ans), 6€ (+65 ans)</t>
  </si>
  <si>
    <t>Acheter les entrées en juin</t>
  </si>
  <si>
    <t>9h30/ Visite guidée : Caroline Vivirelandalou - 442€ (oreillettes incluses) - Alcazar pour commencer</t>
  </si>
  <si>
    <t>Recontacter guide en juin</t>
  </si>
  <si>
    <t>Quartier libre ou visite</t>
  </si>
  <si>
    <t>Après-midi - Quartier libre ou visite d'un autre quartier : Casco Antiguo (Santa Cruz)</t>
  </si>
  <si>
    <t>Nous-mêmes</t>
  </si>
  <si>
    <t>Aller récupérer les voitures</t>
  </si>
  <si>
    <t>Vers 18h. Gare de Séville</t>
  </si>
  <si>
    <t>Les chauffeurs</t>
  </si>
  <si>
    <t>Parking Imagen</t>
  </si>
  <si>
    <t>Santa Angela de la Cruz, 2</t>
  </si>
  <si>
    <t>3ème jour :</t>
  </si>
  <si>
    <t>Trajet Séville =&gt; Hornachuelos</t>
  </si>
  <si>
    <t>98km – 1h40 ; Départ 7h45</t>
  </si>
  <si>
    <t>Rando 1/2 journée</t>
  </si>
  <si>
    <t>Parc naturel d’Hornachuelos - De 9h30 à 12h30</t>
  </si>
  <si>
    <t>Les 3 ou 4 animateurs</t>
  </si>
  <si>
    <t>Trajet Hornachuelos =&gt; Cordoue</t>
  </si>
  <si>
    <t>47km – 1h ; Départ 12h30</t>
  </si>
  <si>
    <t>Parking el Vial</t>
  </si>
  <si>
    <t>212 av. Libertad</t>
  </si>
  <si>
    <t>Balade visite Cordoue</t>
  </si>
  <si>
    <t>Quartier juif</t>
  </si>
  <si>
    <t>Visite guidée Mezquita</t>
  </si>
  <si>
    <t>16h - Entrées : 13€ et 10€ (+65ans)</t>
  </si>
  <si>
    <t>Visite guidée : Antonia Benavente Vega - 120€ (+IVA21%) +1€ d'écouteurs</t>
  </si>
  <si>
    <t>Payé acpte guide début janvier</t>
  </si>
  <si>
    <t>Nuit à Cordoue</t>
  </si>
  <si>
    <t>Hôtel Serrano</t>
  </si>
  <si>
    <t>4ème jour :</t>
  </si>
  <si>
    <t>Trajet Cordoue =&gt; Grenade</t>
  </si>
  <si>
    <t>166km – 2h10 ; Départ 8h</t>
  </si>
  <si>
    <t>Parking</t>
  </si>
  <si>
    <t>Privé</t>
  </si>
  <si>
    <t>A réserver</t>
  </si>
  <si>
    <t>AM - Visite Alhambra</t>
  </si>
  <si>
    <t>14h 30 - Visite guidée en français (3h) - Guide (oreillettes incluses)</t>
  </si>
  <si>
    <t>Contacter guide en juin</t>
  </si>
  <si>
    <t>14h 30 - Visite guidée en français (3h) - Billets d'entrée</t>
  </si>
  <si>
    <t>gmail - rgBL3291:</t>
  </si>
  <si>
    <t>Payé</t>
  </si>
  <si>
    <t>Soirée - Balade dans la vielle ville</t>
  </si>
  <si>
    <t>Albaicin - Le plus séduisant quartier de Grenade</t>
  </si>
  <si>
    <t>Nuit à Grenade</t>
  </si>
  <si>
    <t>Be Free Granada</t>
  </si>
  <si>
    <t>5ème jour :</t>
  </si>
  <si>
    <t>Trajet =&gt; début randos</t>
  </si>
  <si>
    <t>Où les démarre t'on ?</t>
  </si>
  <si>
    <t>Rando journée</t>
  </si>
  <si>
    <t>Parc naturel de la Sierra Nevada</t>
  </si>
  <si>
    <t>Pique nique</t>
  </si>
  <si>
    <t>Soirée - Balade dans la vieille ville</t>
  </si>
  <si>
    <t>Centre historique : cathédrale, place Bib Rambla</t>
  </si>
  <si>
    <t>6ème jour :</t>
  </si>
  <si>
    <t>Trajet Grenade =&gt; Antequera</t>
  </si>
  <si>
    <t>100km – 1h15 . Départ 8h30</t>
  </si>
  <si>
    <t>Matin - Los Dolmenes</t>
  </si>
  <si>
    <t>Petite rando. Le dolmen de Menga est le plus ancien (6000 ans)</t>
  </si>
  <si>
    <t>AM - Balade visite Antequera</t>
  </si>
  <si>
    <t>Alcazaba ; vieille ville</t>
  </si>
  <si>
    <t>A l'hôtel</t>
  </si>
  <si>
    <t>Confirmé</t>
  </si>
  <si>
    <t>Nuit à Antequera</t>
  </si>
  <si>
    <t>Hôtel Antequera Hills</t>
  </si>
  <si>
    <t>7ème jour :</t>
  </si>
  <si>
    <t>Buffet à l'hôtel</t>
  </si>
  <si>
    <t>Trajet Antequera =&gt; Torcal</t>
  </si>
  <si>
    <t>Parc naturel du Torcal</t>
  </si>
  <si>
    <t>Trajet Antequera =&gt; Ronda</t>
  </si>
  <si>
    <t>1h30. Arrivée prévue vers 17h30 / 18h</t>
  </si>
  <si>
    <t>Parking public à proximité - 12€ par jour. Le propriétaire des apparts peut s'en charger</t>
  </si>
  <si>
    <t>Nuit à Ronda</t>
  </si>
  <si>
    <t>Apartamentos La Bola Suite</t>
  </si>
  <si>
    <t>8ème jour :</t>
  </si>
  <si>
    <t>Balade visite Ronda</t>
  </si>
  <si>
    <t>Matin : Arènes ; Mirador ; Pont Neuf ; place Duquesa de Parcent ; porte et murailles arabes ; place del Socorro</t>
  </si>
  <si>
    <t>Ronda =&gt; Grazalema</t>
  </si>
  <si>
    <t>30 kms - 40'</t>
  </si>
  <si>
    <t>Gratuit</t>
  </si>
  <si>
    <t>Balade</t>
  </si>
  <si>
    <t>Village blanc de Grazalema</t>
  </si>
  <si>
    <t>Gazalema =&gt; Ubrique</t>
  </si>
  <si>
    <t>Réserver</t>
  </si>
  <si>
    <t>Nuit à Ubrique</t>
  </si>
  <si>
    <t>Hôtel Sierra</t>
  </si>
  <si>
    <t>9ème jour :</t>
  </si>
  <si>
    <t>Parc naturel de la Sierra de Grazalema.</t>
  </si>
  <si>
    <t>Se procurer le permis</t>
  </si>
  <si>
    <t>Ubrique =&gt; Jerez de la Frontera</t>
  </si>
  <si>
    <t>1h15. Départ 16h30</t>
  </si>
  <si>
    <t>Dégustation vins de Jerez</t>
  </si>
  <si>
    <t>19h30/ Hipotels Sherry Park</t>
  </si>
  <si>
    <t>Voir avec hôtel</t>
  </si>
  <si>
    <t>Réserver quelques jours avant</t>
  </si>
  <si>
    <t>Nuit à Jerez</t>
  </si>
  <si>
    <t>Hipotels Sherry Park</t>
  </si>
  <si>
    <t>10ème jour :</t>
  </si>
  <si>
    <t>Balade visite Jerez</t>
  </si>
  <si>
    <t>Matin : vieille ville</t>
  </si>
  <si>
    <t>12h/ Ecole royale andalouse</t>
  </si>
  <si>
    <t>Spectacle "comment dansent les chevaux andalous"</t>
  </si>
  <si>
    <t>Réservation jusqu'à fin décembre. Contact par courriel le 19/12</t>
  </si>
  <si>
    <t>16h &amp; 17h/ Ecole royale andalouse</t>
  </si>
  <si>
    <t>Visite du palais Domecq (audio guide) - En 2 groupes</t>
  </si>
  <si>
    <t>compris</t>
  </si>
  <si>
    <t>11ème jour :</t>
  </si>
  <si>
    <t>Jerez de la Frontera =&gt; Almonte</t>
  </si>
  <si>
    <t>2h. Départ 7h30 ?</t>
  </si>
  <si>
    <t>Parc naturel de Donana. De 9h30 à 13h</t>
  </si>
  <si>
    <t>Pique nique. 1h</t>
  </si>
  <si>
    <t>Almonte =&gt; Séville</t>
  </si>
  <si>
    <t>0h45. Départ vers 14h</t>
  </si>
  <si>
    <t>Voitures</t>
  </si>
  <si>
    <t>Ramener voitures vers gare</t>
  </si>
  <si>
    <t>les conducteurs</t>
  </si>
  <si>
    <t>AM libre à Séville</t>
  </si>
  <si>
    <t>15h/ Quartier Triana ou quartier libre</t>
  </si>
  <si>
    <t>Apartamentos Resitur</t>
  </si>
  <si>
    <t>12ème jour :</t>
  </si>
  <si>
    <t>Transfert hôtel =&gt; aéroport</t>
  </si>
  <si>
    <t>En mini bus - 20' environ pour rejoindre l'hôtel. Départ 9h45</t>
  </si>
  <si>
    <t>Vol Séville =&gt; Paris</t>
  </si>
  <si>
    <t>Départ 12h15 - Arrivée 14h40 - Transavia TO4605</t>
  </si>
  <si>
    <t>Transport de aéroport</t>
  </si>
  <si>
    <t>Bus vers Gometz - départ 15h30</t>
  </si>
  <si>
    <t>Hôtels</t>
  </si>
  <si>
    <t>Participation Tourisme</t>
  </si>
  <si>
    <t>Participation RG</t>
  </si>
  <si>
    <t>Aléas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</si>
</sst>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6" x14ac:knownFonts="1"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/>
      <vertAlign val="superscript"/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164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" fontId="0" fillId="2" borderId="0" xfId="0" applyNumberFormat="1" applyFill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0" fillId="3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0" fillId="7" borderId="0" xfId="0" applyFill="1" applyAlignment="1">
      <alignment vertical="center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3" fontId="0" fillId="4" borderId="0" xfId="0" applyNumberFormat="1" applyFill="1" applyAlignment="1">
      <alignment vertical="center" wrapText="1"/>
    </xf>
    <xf numFmtId="0" fontId="0" fillId="7" borderId="0" xfId="0" applyFill="1" applyAlignment="1">
      <alignment vertical="center" wrapText="1"/>
    </xf>
    <xf numFmtId="3" fontId="0" fillId="6" borderId="0" xfId="0" applyNumberFormat="1" applyFill="1" applyAlignment="1">
      <alignment vertical="center"/>
    </xf>
    <xf numFmtId="3" fontId="0" fillId="5" borderId="0" xfId="0" applyNumberFormat="1" applyFill="1" applyAlignment="1">
      <alignment vertical="center"/>
    </xf>
    <xf numFmtId="3" fontId="0" fillId="3" borderId="0" xfId="0" applyNumberFormat="1" applyFill="1" applyAlignment="1">
      <alignment vertical="center"/>
    </xf>
    <xf numFmtId="3" fontId="0" fillId="4" borderId="0" xfId="0" applyNumberFormat="1" applyFill="1" applyAlignment="1">
      <alignment vertical="center"/>
    </xf>
    <xf numFmtId="3" fontId="0" fillId="8" borderId="0" xfId="0" applyNumberFormat="1" applyFill="1" applyAlignment="1">
      <alignment vertical="center"/>
    </xf>
    <xf numFmtId="0" fontId="0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3" fontId="0" fillId="9" borderId="0" xfId="0" applyNumberFormat="1" applyFill="1" applyAlignment="1">
      <alignment vertical="center"/>
    </xf>
    <xf numFmtId="164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Documents\RandoGom\RandoGom_Sejours\RandoGom_Andalousie\Andalousie.xls" TargetMode="External"/><Relationship Id="rId1" Type="http://schemas.openxmlformats.org/officeDocument/2006/relationships/externalLinkPath" Target="Andalous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mploiTempsBudget_26"/>
      <sheetName val="Trésorerie"/>
      <sheetName val="Hotels"/>
      <sheetName val="Hotels_Détails"/>
      <sheetName val="Randonnées"/>
      <sheetName val="Participants"/>
    </sheetNames>
    <sheetDataSet>
      <sheetData sheetId="0"/>
      <sheetData sheetId="1"/>
      <sheetData sheetId="2">
        <row r="15">
          <cell r="E15">
            <v>9448.18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63CFF-9FC7-4258-B69A-95C6ACF07012}">
  <dimension ref="A1:AF148"/>
  <sheetViews>
    <sheetView tabSelected="1" topLeftCell="A22" zoomScale="120" zoomScaleNormal="120" workbookViewId="0">
      <selection activeCell="A43" sqref="A43"/>
    </sheetView>
  </sheetViews>
  <sheetFormatPr baseColWidth="10" defaultColWidth="10.28515625" defaultRowHeight="12.75" x14ac:dyDescent="0.2"/>
  <cols>
    <col min="1" max="1" width="23.5703125" style="1" bestFit="1" customWidth="1"/>
    <col min="2" max="2" width="38" style="5" customWidth="1"/>
    <col min="3" max="3" width="88.5703125" style="5" bestFit="1" customWidth="1"/>
    <col min="4" max="5" width="10.28515625" style="7" customWidth="1"/>
    <col min="6" max="6" width="39.7109375" style="5" customWidth="1"/>
    <col min="7" max="256" width="10.28515625" style="5"/>
    <col min="257" max="257" width="23.5703125" style="5" bestFit="1" customWidth="1"/>
    <col min="258" max="258" width="38" style="5" customWidth="1"/>
    <col min="259" max="259" width="88.5703125" style="5" bestFit="1" customWidth="1"/>
    <col min="260" max="261" width="10.28515625" style="5"/>
    <col min="262" max="262" width="39.7109375" style="5" customWidth="1"/>
    <col min="263" max="512" width="10.28515625" style="5"/>
    <col min="513" max="513" width="23.5703125" style="5" bestFit="1" customWidth="1"/>
    <col min="514" max="514" width="38" style="5" customWidth="1"/>
    <col min="515" max="515" width="88.5703125" style="5" bestFit="1" customWidth="1"/>
    <col min="516" max="517" width="10.28515625" style="5"/>
    <col min="518" max="518" width="39.7109375" style="5" customWidth="1"/>
    <col min="519" max="768" width="10.28515625" style="5"/>
    <col min="769" max="769" width="23.5703125" style="5" bestFit="1" customWidth="1"/>
    <col min="770" max="770" width="38" style="5" customWidth="1"/>
    <col min="771" max="771" width="88.5703125" style="5" bestFit="1" customWidth="1"/>
    <col min="772" max="773" width="10.28515625" style="5"/>
    <col min="774" max="774" width="39.7109375" style="5" customWidth="1"/>
    <col min="775" max="1024" width="10.28515625" style="5"/>
    <col min="1025" max="1025" width="23.5703125" style="5" bestFit="1" customWidth="1"/>
    <col min="1026" max="1026" width="38" style="5" customWidth="1"/>
    <col min="1027" max="1027" width="88.5703125" style="5" bestFit="1" customWidth="1"/>
    <col min="1028" max="1029" width="10.28515625" style="5"/>
    <col min="1030" max="1030" width="39.7109375" style="5" customWidth="1"/>
    <col min="1031" max="1280" width="10.28515625" style="5"/>
    <col min="1281" max="1281" width="23.5703125" style="5" bestFit="1" customWidth="1"/>
    <col min="1282" max="1282" width="38" style="5" customWidth="1"/>
    <col min="1283" max="1283" width="88.5703125" style="5" bestFit="1" customWidth="1"/>
    <col min="1284" max="1285" width="10.28515625" style="5"/>
    <col min="1286" max="1286" width="39.7109375" style="5" customWidth="1"/>
    <col min="1287" max="1536" width="10.28515625" style="5"/>
    <col min="1537" max="1537" width="23.5703125" style="5" bestFit="1" customWidth="1"/>
    <col min="1538" max="1538" width="38" style="5" customWidth="1"/>
    <col min="1539" max="1539" width="88.5703125" style="5" bestFit="1" customWidth="1"/>
    <col min="1540" max="1541" width="10.28515625" style="5"/>
    <col min="1542" max="1542" width="39.7109375" style="5" customWidth="1"/>
    <col min="1543" max="1792" width="10.28515625" style="5"/>
    <col min="1793" max="1793" width="23.5703125" style="5" bestFit="1" customWidth="1"/>
    <col min="1794" max="1794" width="38" style="5" customWidth="1"/>
    <col min="1795" max="1795" width="88.5703125" style="5" bestFit="1" customWidth="1"/>
    <col min="1796" max="1797" width="10.28515625" style="5"/>
    <col min="1798" max="1798" width="39.7109375" style="5" customWidth="1"/>
    <col min="1799" max="2048" width="10.28515625" style="5"/>
    <col min="2049" max="2049" width="23.5703125" style="5" bestFit="1" customWidth="1"/>
    <col min="2050" max="2050" width="38" style="5" customWidth="1"/>
    <col min="2051" max="2051" width="88.5703125" style="5" bestFit="1" customWidth="1"/>
    <col min="2052" max="2053" width="10.28515625" style="5"/>
    <col min="2054" max="2054" width="39.7109375" style="5" customWidth="1"/>
    <col min="2055" max="2304" width="10.28515625" style="5"/>
    <col min="2305" max="2305" width="23.5703125" style="5" bestFit="1" customWidth="1"/>
    <col min="2306" max="2306" width="38" style="5" customWidth="1"/>
    <col min="2307" max="2307" width="88.5703125" style="5" bestFit="1" customWidth="1"/>
    <col min="2308" max="2309" width="10.28515625" style="5"/>
    <col min="2310" max="2310" width="39.7109375" style="5" customWidth="1"/>
    <col min="2311" max="2560" width="10.28515625" style="5"/>
    <col min="2561" max="2561" width="23.5703125" style="5" bestFit="1" customWidth="1"/>
    <col min="2562" max="2562" width="38" style="5" customWidth="1"/>
    <col min="2563" max="2563" width="88.5703125" style="5" bestFit="1" customWidth="1"/>
    <col min="2564" max="2565" width="10.28515625" style="5"/>
    <col min="2566" max="2566" width="39.7109375" style="5" customWidth="1"/>
    <col min="2567" max="2816" width="10.28515625" style="5"/>
    <col min="2817" max="2817" width="23.5703125" style="5" bestFit="1" customWidth="1"/>
    <col min="2818" max="2818" width="38" style="5" customWidth="1"/>
    <col min="2819" max="2819" width="88.5703125" style="5" bestFit="1" customWidth="1"/>
    <col min="2820" max="2821" width="10.28515625" style="5"/>
    <col min="2822" max="2822" width="39.7109375" style="5" customWidth="1"/>
    <col min="2823" max="3072" width="10.28515625" style="5"/>
    <col min="3073" max="3073" width="23.5703125" style="5" bestFit="1" customWidth="1"/>
    <col min="3074" max="3074" width="38" style="5" customWidth="1"/>
    <col min="3075" max="3075" width="88.5703125" style="5" bestFit="1" customWidth="1"/>
    <col min="3076" max="3077" width="10.28515625" style="5"/>
    <col min="3078" max="3078" width="39.7109375" style="5" customWidth="1"/>
    <col min="3079" max="3328" width="10.28515625" style="5"/>
    <col min="3329" max="3329" width="23.5703125" style="5" bestFit="1" customWidth="1"/>
    <col min="3330" max="3330" width="38" style="5" customWidth="1"/>
    <col min="3331" max="3331" width="88.5703125" style="5" bestFit="1" customWidth="1"/>
    <col min="3332" max="3333" width="10.28515625" style="5"/>
    <col min="3334" max="3334" width="39.7109375" style="5" customWidth="1"/>
    <col min="3335" max="3584" width="10.28515625" style="5"/>
    <col min="3585" max="3585" width="23.5703125" style="5" bestFit="1" customWidth="1"/>
    <col min="3586" max="3586" width="38" style="5" customWidth="1"/>
    <col min="3587" max="3587" width="88.5703125" style="5" bestFit="1" customWidth="1"/>
    <col min="3588" max="3589" width="10.28515625" style="5"/>
    <col min="3590" max="3590" width="39.7109375" style="5" customWidth="1"/>
    <col min="3591" max="3840" width="10.28515625" style="5"/>
    <col min="3841" max="3841" width="23.5703125" style="5" bestFit="1" customWidth="1"/>
    <col min="3842" max="3842" width="38" style="5" customWidth="1"/>
    <col min="3843" max="3843" width="88.5703125" style="5" bestFit="1" customWidth="1"/>
    <col min="3844" max="3845" width="10.28515625" style="5"/>
    <col min="3846" max="3846" width="39.7109375" style="5" customWidth="1"/>
    <col min="3847" max="4096" width="10.28515625" style="5"/>
    <col min="4097" max="4097" width="23.5703125" style="5" bestFit="1" customWidth="1"/>
    <col min="4098" max="4098" width="38" style="5" customWidth="1"/>
    <col min="4099" max="4099" width="88.5703125" style="5" bestFit="1" customWidth="1"/>
    <col min="4100" max="4101" width="10.28515625" style="5"/>
    <col min="4102" max="4102" width="39.7109375" style="5" customWidth="1"/>
    <col min="4103" max="4352" width="10.28515625" style="5"/>
    <col min="4353" max="4353" width="23.5703125" style="5" bestFit="1" customWidth="1"/>
    <col min="4354" max="4354" width="38" style="5" customWidth="1"/>
    <col min="4355" max="4355" width="88.5703125" style="5" bestFit="1" customWidth="1"/>
    <col min="4356" max="4357" width="10.28515625" style="5"/>
    <col min="4358" max="4358" width="39.7109375" style="5" customWidth="1"/>
    <col min="4359" max="4608" width="10.28515625" style="5"/>
    <col min="4609" max="4609" width="23.5703125" style="5" bestFit="1" customWidth="1"/>
    <col min="4610" max="4610" width="38" style="5" customWidth="1"/>
    <col min="4611" max="4611" width="88.5703125" style="5" bestFit="1" customWidth="1"/>
    <col min="4612" max="4613" width="10.28515625" style="5"/>
    <col min="4614" max="4614" width="39.7109375" style="5" customWidth="1"/>
    <col min="4615" max="4864" width="10.28515625" style="5"/>
    <col min="4865" max="4865" width="23.5703125" style="5" bestFit="1" customWidth="1"/>
    <col min="4866" max="4866" width="38" style="5" customWidth="1"/>
    <col min="4867" max="4867" width="88.5703125" style="5" bestFit="1" customWidth="1"/>
    <col min="4868" max="4869" width="10.28515625" style="5"/>
    <col min="4870" max="4870" width="39.7109375" style="5" customWidth="1"/>
    <col min="4871" max="5120" width="10.28515625" style="5"/>
    <col min="5121" max="5121" width="23.5703125" style="5" bestFit="1" customWidth="1"/>
    <col min="5122" max="5122" width="38" style="5" customWidth="1"/>
    <col min="5123" max="5123" width="88.5703125" style="5" bestFit="1" customWidth="1"/>
    <col min="5124" max="5125" width="10.28515625" style="5"/>
    <col min="5126" max="5126" width="39.7109375" style="5" customWidth="1"/>
    <col min="5127" max="5376" width="10.28515625" style="5"/>
    <col min="5377" max="5377" width="23.5703125" style="5" bestFit="1" customWidth="1"/>
    <col min="5378" max="5378" width="38" style="5" customWidth="1"/>
    <col min="5379" max="5379" width="88.5703125" style="5" bestFit="1" customWidth="1"/>
    <col min="5380" max="5381" width="10.28515625" style="5"/>
    <col min="5382" max="5382" width="39.7109375" style="5" customWidth="1"/>
    <col min="5383" max="5632" width="10.28515625" style="5"/>
    <col min="5633" max="5633" width="23.5703125" style="5" bestFit="1" customWidth="1"/>
    <col min="5634" max="5634" width="38" style="5" customWidth="1"/>
    <col min="5635" max="5635" width="88.5703125" style="5" bestFit="1" customWidth="1"/>
    <col min="5636" max="5637" width="10.28515625" style="5"/>
    <col min="5638" max="5638" width="39.7109375" style="5" customWidth="1"/>
    <col min="5639" max="5888" width="10.28515625" style="5"/>
    <col min="5889" max="5889" width="23.5703125" style="5" bestFit="1" customWidth="1"/>
    <col min="5890" max="5890" width="38" style="5" customWidth="1"/>
    <col min="5891" max="5891" width="88.5703125" style="5" bestFit="1" customWidth="1"/>
    <col min="5892" max="5893" width="10.28515625" style="5"/>
    <col min="5894" max="5894" width="39.7109375" style="5" customWidth="1"/>
    <col min="5895" max="6144" width="10.28515625" style="5"/>
    <col min="6145" max="6145" width="23.5703125" style="5" bestFit="1" customWidth="1"/>
    <col min="6146" max="6146" width="38" style="5" customWidth="1"/>
    <col min="6147" max="6147" width="88.5703125" style="5" bestFit="1" customWidth="1"/>
    <col min="6148" max="6149" width="10.28515625" style="5"/>
    <col min="6150" max="6150" width="39.7109375" style="5" customWidth="1"/>
    <col min="6151" max="6400" width="10.28515625" style="5"/>
    <col min="6401" max="6401" width="23.5703125" style="5" bestFit="1" customWidth="1"/>
    <col min="6402" max="6402" width="38" style="5" customWidth="1"/>
    <col min="6403" max="6403" width="88.5703125" style="5" bestFit="1" customWidth="1"/>
    <col min="6404" max="6405" width="10.28515625" style="5"/>
    <col min="6406" max="6406" width="39.7109375" style="5" customWidth="1"/>
    <col min="6407" max="6656" width="10.28515625" style="5"/>
    <col min="6657" max="6657" width="23.5703125" style="5" bestFit="1" customWidth="1"/>
    <col min="6658" max="6658" width="38" style="5" customWidth="1"/>
    <col min="6659" max="6659" width="88.5703125" style="5" bestFit="1" customWidth="1"/>
    <col min="6660" max="6661" width="10.28515625" style="5"/>
    <col min="6662" max="6662" width="39.7109375" style="5" customWidth="1"/>
    <col min="6663" max="6912" width="10.28515625" style="5"/>
    <col min="6913" max="6913" width="23.5703125" style="5" bestFit="1" customWidth="1"/>
    <col min="6914" max="6914" width="38" style="5" customWidth="1"/>
    <col min="6915" max="6915" width="88.5703125" style="5" bestFit="1" customWidth="1"/>
    <col min="6916" max="6917" width="10.28515625" style="5"/>
    <col min="6918" max="6918" width="39.7109375" style="5" customWidth="1"/>
    <col min="6919" max="7168" width="10.28515625" style="5"/>
    <col min="7169" max="7169" width="23.5703125" style="5" bestFit="1" customWidth="1"/>
    <col min="7170" max="7170" width="38" style="5" customWidth="1"/>
    <col min="7171" max="7171" width="88.5703125" style="5" bestFit="1" customWidth="1"/>
    <col min="7172" max="7173" width="10.28515625" style="5"/>
    <col min="7174" max="7174" width="39.7109375" style="5" customWidth="1"/>
    <col min="7175" max="7424" width="10.28515625" style="5"/>
    <col min="7425" max="7425" width="23.5703125" style="5" bestFit="1" customWidth="1"/>
    <col min="7426" max="7426" width="38" style="5" customWidth="1"/>
    <col min="7427" max="7427" width="88.5703125" style="5" bestFit="1" customWidth="1"/>
    <col min="7428" max="7429" width="10.28515625" style="5"/>
    <col min="7430" max="7430" width="39.7109375" style="5" customWidth="1"/>
    <col min="7431" max="7680" width="10.28515625" style="5"/>
    <col min="7681" max="7681" width="23.5703125" style="5" bestFit="1" customWidth="1"/>
    <col min="7682" max="7682" width="38" style="5" customWidth="1"/>
    <col min="7683" max="7683" width="88.5703125" style="5" bestFit="1" customWidth="1"/>
    <col min="7684" max="7685" width="10.28515625" style="5"/>
    <col min="7686" max="7686" width="39.7109375" style="5" customWidth="1"/>
    <col min="7687" max="7936" width="10.28515625" style="5"/>
    <col min="7937" max="7937" width="23.5703125" style="5" bestFit="1" customWidth="1"/>
    <col min="7938" max="7938" width="38" style="5" customWidth="1"/>
    <col min="7939" max="7939" width="88.5703125" style="5" bestFit="1" customWidth="1"/>
    <col min="7940" max="7941" width="10.28515625" style="5"/>
    <col min="7942" max="7942" width="39.7109375" style="5" customWidth="1"/>
    <col min="7943" max="8192" width="10.28515625" style="5"/>
    <col min="8193" max="8193" width="23.5703125" style="5" bestFit="1" customWidth="1"/>
    <col min="8194" max="8194" width="38" style="5" customWidth="1"/>
    <col min="8195" max="8195" width="88.5703125" style="5" bestFit="1" customWidth="1"/>
    <col min="8196" max="8197" width="10.28515625" style="5"/>
    <col min="8198" max="8198" width="39.7109375" style="5" customWidth="1"/>
    <col min="8199" max="8448" width="10.28515625" style="5"/>
    <col min="8449" max="8449" width="23.5703125" style="5" bestFit="1" customWidth="1"/>
    <col min="8450" max="8450" width="38" style="5" customWidth="1"/>
    <col min="8451" max="8451" width="88.5703125" style="5" bestFit="1" customWidth="1"/>
    <col min="8452" max="8453" width="10.28515625" style="5"/>
    <col min="8454" max="8454" width="39.7109375" style="5" customWidth="1"/>
    <col min="8455" max="8704" width="10.28515625" style="5"/>
    <col min="8705" max="8705" width="23.5703125" style="5" bestFit="1" customWidth="1"/>
    <col min="8706" max="8706" width="38" style="5" customWidth="1"/>
    <col min="8707" max="8707" width="88.5703125" style="5" bestFit="1" customWidth="1"/>
    <col min="8708" max="8709" width="10.28515625" style="5"/>
    <col min="8710" max="8710" width="39.7109375" style="5" customWidth="1"/>
    <col min="8711" max="8960" width="10.28515625" style="5"/>
    <col min="8961" max="8961" width="23.5703125" style="5" bestFit="1" customWidth="1"/>
    <col min="8962" max="8962" width="38" style="5" customWidth="1"/>
    <col min="8963" max="8963" width="88.5703125" style="5" bestFit="1" customWidth="1"/>
    <col min="8964" max="8965" width="10.28515625" style="5"/>
    <col min="8966" max="8966" width="39.7109375" style="5" customWidth="1"/>
    <col min="8967" max="9216" width="10.28515625" style="5"/>
    <col min="9217" max="9217" width="23.5703125" style="5" bestFit="1" customWidth="1"/>
    <col min="9218" max="9218" width="38" style="5" customWidth="1"/>
    <col min="9219" max="9219" width="88.5703125" style="5" bestFit="1" customWidth="1"/>
    <col min="9220" max="9221" width="10.28515625" style="5"/>
    <col min="9222" max="9222" width="39.7109375" style="5" customWidth="1"/>
    <col min="9223" max="9472" width="10.28515625" style="5"/>
    <col min="9473" max="9473" width="23.5703125" style="5" bestFit="1" customWidth="1"/>
    <col min="9474" max="9474" width="38" style="5" customWidth="1"/>
    <col min="9475" max="9475" width="88.5703125" style="5" bestFit="1" customWidth="1"/>
    <col min="9476" max="9477" width="10.28515625" style="5"/>
    <col min="9478" max="9478" width="39.7109375" style="5" customWidth="1"/>
    <col min="9479" max="9728" width="10.28515625" style="5"/>
    <col min="9729" max="9729" width="23.5703125" style="5" bestFit="1" customWidth="1"/>
    <col min="9730" max="9730" width="38" style="5" customWidth="1"/>
    <col min="9731" max="9731" width="88.5703125" style="5" bestFit="1" customWidth="1"/>
    <col min="9732" max="9733" width="10.28515625" style="5"/>
    <col min="9734" max="9734" width="39.7109375" style="5" customWidth="1"/>
    <col min="9735" max="9984" width="10.28515625" style="5"/>
    <col min="9985" max="9985" width="23.5703125" style="5" bestFit="1" customWidth="1"/>
    <col min="9986" max="9986" width="38" style="5" customWidth="1"/>
    <col min="9987" max="9987" width="88.5703125" style="5" bestFit="1" customWidth="1"/>
    <col min="9988" max="9989" width="10.28515625" style="5"/>
    <col min="9990" max="9990" width="39.7109375" style="5" customWidth="1"/>
    <col min="9991" max="10240" width="10.28515625" style="5"/>
    <col min="10241" max="10241" width="23.5703125" style="5" bestFit="1" customWidth="1"/>
    <col min="10242" max="10242" width="38" style="5" customWidth="1"/>
    <col min="10243" max="10243" width="88.5703125" style="5" bestFit="1" customWidth="1"/>
    <col min="10244" max="10245" width="10.28515625" style="5"/>
    <col min="10246" max="10246" width="39.7109375" style="5" customWidth="1"/>
    <col min="10247" max="10496" width="10.28515625" style="5"/>
    <col min="10497" max="10497" width="23.5703125" style="5" bestFit="1" customWidth="1"/>
    <col min="10498" max="10498" width="38" style="5" customWidth="1"/>
    <col min="10499" max="10499" width="88.5703125" style="5" bestFit="1" customWidth="1"/>
    <col min="10500" max="10501" width="10.28515625" style="5"/>
    <col min="10502" max="10502" width="39.7109375" style="5" customWidth="1"/>
    <col min="10503" max="10752" width="10.28515625" style="5"/>
    <col min="10753" max="10753" width="23.5703125" style="5" bestFit="1" customWidth="1"/>
    <col min="10754" max="10754" width="38" style="5" customWidth="1"/>
    <col min="10755" max="10755" width="88.5703125" style="5" bestFit="1" customWidth="1"/>
    <col min="10756" max="10757" width="10.28515625" style="5"/>
    <col min="10758" max="10758" width="39.7109375" style="5" customWidth="1"/>
    <col min="10759" max="11008" width="10.28515625" style="5"/>
    <col min="11009" max="11009" width="23.5703125" style="5" bestFit="1" customWidth="1"/>
    <col min="11010" max="11010" width="38" style="5" customWidth="1"/>
    <col min="11011" max="11011" width="88.5703125" style="5" bestFit="1" customWidth="1"/>
    <col min="11012" max="11013" width="10.28515625" style="5"/>
    <col min="11014" max="11014" width="39.7109375" style="5" customWidth="1"/>
    <col min="11015" max="11264" width="10.28515625" style="5"/>
    <col min="11265" max="11265" width="23.5703125" style="5" bestFit="1" customWidth="1"/>
    <col min="11266" max="11266" width="38" style="5" customWidth="1"/>
    <col min="11267" max="11267" width="88.5703125" style="5" bestFit="1" customWidth="1"/>
    <col min="11268" max="11269" width="10.28515625" style="5"/>
    <col min="11270" max="11270" width="39.7109375" style="5" customWidth="1"/>
    <col min="11271" max="11520" width="10.28515625" style="5"/>
    <col min="11521" max="11521" width="23.5703125" style="5" bestFit="1" customWidth="1"/>
    <col min="11522" max="11522" width="38" style="5" customWidth="1"/>
    <col min="11523" max="11523" width="88.5703125" style="5" bestFit="1" customWidth="1"/>
    <col min="11524" max="11525" width="10.28515625" style="5"/>
    <col min="11526" max="11526" width="39.7109375" style="5" customWidth="1"/>
    <col min="11527" max="11776" width="10.28515625" style="5"/>
    <col min="11777" max="11777" width="23.5703125" style="5" bestFit="1" customWidth="1"/>
    <col min="11778" max="11778" width="38" style="5" customWidth="1"/>
    <col min="11779" max="11779" width="88.5703125" style="5" bestFit="1" customWidth="1"/>
    <col min="11780" max="11781" width="10.28515625" style="5"/>
    <col min="11782" max="11782" width="39.7109375" style="5" customWidth="1"/>
    <col min="11783" max="12032" width="10.28515625" style="5"/>
    <col min="12033" max="12033" width="23.5703125" style="5" bestFit="1" customWidth="1"/>
    <col min="12034" max="12034" width="38" style="5" customWidth="1"/>
    <col min="12035" max="12035" width="88.5703125" style="5" bestFit="1" customWidth="1"/>
    <col min="12036" max="12037" width="10.28515625" style="5"/>
    <col min="12038" max="12038" width="39.7109375" style="5" customWidth="1"/>
    <col min="12039" max="12288" width="10.28515625" style="5"/>
    <col min="12289" max="12289" width="23.5703125" style="5" bestFit="1" customWidth="1"/>
    <col min="12290" max="12290" width="38" style="5" customWidth="1"/>
    <col min="12291" max="12291" width="88.5703125" style="5" bestFit="1" customWidth="1"/>
    <col min="12292" max="12293" width="10.28515625" style="5"/>
    <col min="12294" max="12294" width="39.7109375" style="5" customWidth="1"/>
    <col min="12295" max="12544" width="10.28515625" style="5"/>
    <col min="12545" max="12545" width="23.5703125" style="5" bestFit="1" customWidth="1"/>
    <col min="12546" max="12546" width="38" style="5" customWidth="1"/>
    <col min="12547" max="12547" width="88.5703125" style="5" bestFit="1" customWidth="1"/>
    <col min="12548" max="12549" width="10.28515625" style="5"/>
    <col min="12550" max="12550" width="39.7109375" style="5" customWidth="1"/>
    <col min="12551" max="12800" width="10.28515625" style="5"/>
    <col min="12801" max="12801" width="23.5703125" style="5" bestFit="1" customWidth="1"/>
    <col min="12802" max="12802" width="38" style="5" customWidth="1"/>
    <col min="12803" max="12803" width="88.5703125" style="5" bestFit="1" customWidth="1"/>
    <col min="12804" max="12805" width="10.28515625" style="5"/>
    <col min="12806" max="12806" width="39.7109375" style="5" customWidth="1"/>
    <col min="12807" max="13056" width="10.28515625" style="5"/>
    <col min="13057" max="13057" width="23.5703125" style="5" bestFit="1" customWidth="1"/>
    <col min="13058" max="13058" width="38" style="5" customWidth="1"/>
    <col min="13059" max="13059" width="88.5703125" style="5" bestFit="1" customWidth="1"/>
    <col min="13060" max="13061" width="10.28515625" style="5"/>
    <col min="13062" max="13062" width="39.7109375" style="5" customWidth="1"/>
    <col min="13063" max="13312" width="10.28515625" style="5"/>
    <col min="13313" max="13313" width="23.5703125" style="5" bestFit="1" customWidth="1"/>
    <col min="13314" max="13314" width="38" style="5" customWidth="1"/>
    <col min="13315" max="13315" width="88.5703125" style="5" bestFit="1" customWidth="1"/>
    <col min="13316" max="13317" width="10.28515625" style="5"/>
    <col min="13318" max="13318" width="39.7109375" style="5" customWidth="1"/>
    <col min="13319" max="13568" width="10.28515625" style="5"/>
    <col min="13569" max="13569" width="23.5703125" style="5" bestFit="1" customWidth="1"/>
    <col min="13570" max="13570" width="38" style="5" customWidth="1"/>
    <col min="13571" max="13571" width="88.5703125" style="5" bestFit="1" customWidth="1"/>
    <col min="13572" max="13573" width="10.28515625" style="5"/>
    <col min="13574" max="13574" width="39.7109375" style="5" customWidth="1"/>
    <col min="13575" max="13824" width="10.28515625" style="5"/>
    <col min="13825" max="13825" width="23.5703125" style="5" bestFit="1" customWidth="1"/>
    <col min="13826" max="13826" width="38" style="5" customWidth="1"/>
    <col min="13827" max="13827" width="88.5703125" style="5" bestFit="1" customWidth="1"/>
    <col min="13828" max="13829" width="10.28515625" style="5"/>
    <col min="13830" max="13830" width="39.7109375" style="5" customWidth="1"/>
    <col min="13831" max="14080" width="10.28515625" style="5"/>
    <col min="14081" max="14081" width="23.5703125" style="5" bestFit="1" customWidth="1"/>
    <col min="14082" max="14082" width="38" style="5" customWidth="1"/>
    <col min="14083" max="14083" width="88.5703125" style="5" bestFit="1" customWidth="1"/>
    <col min="14084" max="14085" width="10.28515625" style="5"/>
    <col min="14086" max="14086" width="39.7109375" style="5" customWidth="1"/>
    <col min="14087" max="14336" width="10.28515625" style="5"/>
    <col min="14337" max="14337" width="23.5703125" style="5" bestFit="1" customWidth="1"/>
    <col min="14338" max="14338" width="38" style="5" customWidth="1"/>
    <col min="14339" max="14339" width="88.5703125" style="5" bestFit="1" customWidth="1"/>
    <col min="14340" max="14341" width="10.28515625" style="5"/>
    <col min="14342" max="14342" width="39.7109375" style="5" customWidth="1"/>
    <col min="14343" max="14592" width="10.28515625" style="5"/>
    <col min="14593" max="14593" width="23.5703125" style="5" bestFit="1" customWidth="1"/>
    <col min="14594" max="14594" width="38" style="5" customWidth="1"/>
    <col min="14595" max="14595" width="88.5703125" style="5" bestFit="1" customWidth="1"/>
    <col min="14596" max="14597" width="10.28515625" style="5"/>
    <col min="14598" max="14598" width="39.7109375" style="5" customWidth="1"/>
    <col min="14599" max="14848" width="10.28515625" style="5"/>
    <col min="14849" max="14849" width="23.5703125" style="5" bestFit="1" customWidth="1"/>
    <col min="14850" max="14850" width="38" style="5" customWidth="1"/>
    <col min="14851" max="14851" width="88.5703125" style="5" bestFit="1" customWidth="1"/>
    <col min="14852" max="14853" width="10.28515625" style="5"/>
    <col min="14854" max="14854" width="39.7109375" style="5" customWidth="1"/>
    <col min="14855" max="15104" width="10.28515625" style="5"/>
    <col min="15105" max="15105" width="23.5703125" style="5" bestFit="1" customWidth="1"/>
    <col min="15106" max="15106" width="38" style="5" customWidth="1"/>
    <col min="15107" max="15107" width="88.5703125" style="5" bestFit="1" customWidth="1"/>
    <col min="15108" max="15109" width="10.28515625" style="5"/>
    <col min="15110" max="15110" width="39.7109375" style="5" customWidth="1"/>
    <col min="15111" max="15360" width="10.28515625" style="5"/>
    <col min="15361" max="15361" width="23.5703125" style="5" bestFit="1" customWidth="1"/>
    <col min="15362" max="15362" width="38" style="5" customWidth="1"/>
    <col min="15363" max="15363" width="88.5703125" style="5" bestFit="1" customWidth="1"/>
    <col min="15364" max="15365" width="10.28515625" style="5"/>
    <col min="15366" max="15366" width="39.7109375" style="5" customWidth="1"/>
    <col min="15367" max="15616" width="10.28515625" style="5"/>
    <col min="15617" max="15617" width="23.5703125" style="5" bestFit="1" customWidth="1"/>
    <col min="15618" max="15618" width="38" style="5" customWidth="1"/>
    <col min="15619" max="15619" width="88.5703125" style="5" bestFit="1" customWidth="1"/>
    <col min="15620" max="15621" width="10.28515625" style="5"/>
    <col min="15622" max="15622" width="39.7109375" style="5" customWidth="1"/>
    <col min="15623" max="15872" width="10.28515625" style="5"/>
    <col min="15873" max="15873" width="23.5703125" style="5" bestFit="1" customWidth="1"/>
    <col min="15874" max="15874" width="38" style="5" customWidth="1"/>
    <col min="15875" max="15875" width="88.5703125" style="5" bestFit="1" customWidth="1"/>
    <col min="15876" max="15877" width="10.28515625" style="5"/>
    <col min="15878" max="15878" width="39.7109375" style="5" customWidth="1"/>
    <col min="15879" max="16128" width="10.28515625" style="5"/>
    <col min="16129" max="16129" width="23.5703125" style="5" bestFit="1" customWidth="1"/>
    <col min="16130" max="16130" width="38" style="5" customWidth="1"/>
    <col min="16131" max="16131" width="88.5703125" style="5" bestFit="1" customWidth="1"/>
    <col min="16132" max="16133" width="10.28515625" style="5"/>
    <col min="16134" max="16134" width="39.7109375" style="5" customWidth="1"/>
    <col min="16135" max="16384" width="10.28515625" style="5"/>
  </cols>
  <sheetData>
    <row r="1" spans="1:32" x14ac:dyDescent="0.2">
      <c r="B1" s="2" t="s">
        <v>0</v>
      </c>
      <c r="C1" s="2" t="s">
        <v>1</v>
      </c>
      <c r="D1" s="3" t="s">
        <v>2</v>
      </c>
      <c r="E1" s="3" t="s">
        <v>3</v>
      </c>
      <c r="F1" s="4" t="s">
        <v>4</v>
      </c>
    </row>
    <row r="2" spans="1:32" x14ac:dyDescent="0.2">
      <c r="B2" s="2"/>
      <c r="C2" s="2" t="s">
        <v>5</v>
      </c>
      <c r="D2" s="3">
        <f>SUM(D4:D148)</f>
        <v>39000</v>
      </c>
      <c r="E2" s="3">
        <f>SUM(E4:E148)</f>
        <v>1500</v>
      </c>
      <c r="F2" s="2">
        <v>26</v>
      </c>
      <c r="G2" s="2">
        <f>D2/F2</f>
        <v>1500</v>
      </c>
    </row>
    <row r="3" spans="1:32" x14ac:dyDescent="0.2">
      <c r="B3" s="2"/>
      <c r="C3" s="2"/>
      <c r="D3" s="3"/>
      <c r="E3" s="3"/>
    </row>
    <row r="4" spans="1:32" x14ac:dyDescent="0.2">
      <c r="B4" s="5" t="s">
        <v>6</v>
      </c>
      <c r="C4" s="5" t="s">
        <v>7</v>
      </c>
      <c r="D4" s="6">
        <f>1149.2+4804.8</f>
        <v>5954</v>
      </c>
      <c r="E4" s="7">
        <f>D4/$F$2</f>
        <v>229</v>
      </c>
      <c r="F4" s="8" t="s">
        <v>8</v>
      </c>
      <c r="G4" s="9">
        <v>8</v>
      </c>
    </row>
    <row r="5" spans="1:32" x14ac:dyDescent="0.2">
      <c r="B5" s="5" t="s">
        <v>9</v>
      </c>
      <c r="C5" s="5" t="s">
        <v>10</v>
      </c>
      <c r="D5" s="7">
        <f>675.21*4</f>
        <v>2700.84</v>
      </c>
      <c r="E5" s="7">
        <f>D5/$F$2</f>
        <v>103.87846153846155</v>
      </c>
      <c r="F5" s="8" t="s">
        <v>11</v>
      </c>
      <c r="G5" s="10">
        <v>14</v>
      </c>
    </row>
    <row r="6" spans="1:32" x14ac:dyDescent="0.2">
      <c r="B6" s="5" t="s">
        <v>9</v>
      </c>
      <c r="C6" s="5" t="s">
        <v>12</v>
      </c>
      <c r="D6" s="7">
        <f>13.5*10</f>
        <v>135</v>
      </c>
      <c r="E6" s="7">
        <f>D6/$F$2</f>
        <v>5.1923076923076925</v>
      </c>
      <c r="F6" s="8" t="s">
        <v>13</v>
      </c>
      <c r="G6" s="11">
        <v>20</v>
      </c>
    </row>
    <row r="7" spans="1:32" x14ac:dyDescent="0.2">
      <c r="B7" s="5" t="s">
        <v>14</v>
      </c>
      <c r="C7" s="5" t="s">
        <v>15</v>
      </c>
      <c r="D7" s="7">
        <f>150*4</f>
        <v>600</v>
      </c>
      <c r="E7" s="7">
        <f>D7/$F$2</f>
        <v>23.076923076923077</v>
      </c>
      <c r="F7" s="8" t="s">
        <v>16</v>
      </c>
      <c r="G7" s="12">
        <v>5</v>
      </c>
    </row>
    <row r="8" spans="1:32" x14ac:dyDescent="0.2">
      <c r="G8" s="2"/>
    </row>
    <row r="9" spans="1:32" ht="14.25" x14ac:dyDescent="0.2">
      <c r="A9" s="1">
        <v>45580</v>
      </c>
      <c r="B9" s="13" t="s">
        <v>17</v>
      </c>
    </row>
    <row r="10" spans="1:32" x14ac:dyDescent="0.2">
      <c r="B10" s="5" t="s">
        <v>18</v>
      </c>
      <c r="C10" s="14" t="s">
        <v>19</v>
      </c>
      <c r="D10" s="7">
        <v>400</v>
      </c>
      <c r="E10" s="7">
        <f>D10/$F$2</f>
        <v>15.384615384615385</v>
      </c>
      <c r="F10" s="14" t="s">
        <v>20</v>
      </c>
    </row>
    <row r="11" spans="1:32" x14ac:dyDescent="0.2">
      <c r="B11" s="5" t="s">
        <v>21</v>
      </c>
      <c r="C11" s="5" t="s">
        <v>22</v>
      </c>
    </row>
    <row r="12" spans="1:32" s="16" customFormat="1" x14ac:dyDescent="0.2">
      <c r="A12" s="15"/>
      <c r="B12" s="16" t="s">
        <v>23</v>
      </c>
      <c r="C12" s="16" t="s">
        <v>24</v>
      </c>
      <c r="D12" s="5">
        <f>11*F2</f>
        <v>286</v>
      </c>
      <c r="E12" s="7">
        <f>D12/$F$2</f>
        <v>11</v>
      </c>
      <c r="F12" s="5" t="s">
        <v>25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s="16" customFormat="1" ht="25.5" x14ac:dyDescent="0.2">
      <c r="A13" s="15"/>
      <c r="B13" s="16" t="s">
        <v>26</v>
      </c>
      <c r="C13" s="16" t="s">
        <v>27</v>
      </c>
      <c r="D13" s="17">
        <f>E13*$F$2</f>
        <v>520</v>
      </c>
      <c r="E13" s="18">
        <v>20</v>
      </c>
      <c r="F13" s="19" t="s">
        <v>28</v>
      </c>
    </row>
    <row r="14" spans="1:32" s="16" customFormat="1" x14ac:dyDescent="0.2">
      <c r="A14" s="15"/>
      <c r="B14" s="16" t="s">
        <v>29</v>
      </c>
      <c r="C14" s="5" t="s">
        <v>30</v>
      </c>
      <c r="D14" s="5"/>
      <c r="E14" s="7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1:32" x14ac:dyDescent="0.2">
      <c r="B15" s="5" t="s">
        <v>31</v>
      </c>
      <c r="C15" s="5" t="s">
        <v>32</v>
      </c>
      <c r="D15" s="7">
        <v>0</v>
      </c>
      <c r="E15" s="7">
        <f>D15/F2</f>
        <v>0</v>
      </c>
      <c r="F15" s="5" t="s">
        <v>33</v>
      </c>
    </row>
    <row r="16" spans="1:32" x14ac:dyDescent="0.2">
      <c r="B16" s="5" t="s">
        <v>34</v>
      </c>
      <c r="C16" s="5" t="s">
        <v>35</v>
      </c>
      <c r="D16" s="7">
        <f>E16*$F$2</f>
        <v>390</v>
      </c>
      <c r="E16" s="7">
        <v>15</v>
      </c>
      <c r="F16" s="5" t="s">
        <v>36</v>
      </c>
    </row>
    <row r="17" spans="1:6" x14ac:dyDescent="0.2">
      <c r="B17" s="5" t="s">
        <v>16</v>
      </c>
      <c r="C17" s="5" t="s">
        <v>37</v>
      </c>
      <c r="D17" s="17">
        <f>E17*$F$2</f>
        <v>130</v>
      </c>
      <c r="E17" s="20">
        <f>$G$7</f>
        <v>5</v>
      </c>
    </row>
    <row r="18" spans="1:6" x14ac:dyDescent="0.2">
      <c r="B18" s="5" t="s">
        <v>38</v>
      </c>
      <c r="C18" s="5" t="s">
        <v>37</v>
      </c>
      <c r="D18" s="17">
        <f>E18*$F$2</f>
        <v>520</v>
      </c>
      <c r="E18" s="21">
        <f>$G$6</f>
        <v>20</v>
      </c>
    </row>
    <row r="19" spans="1:6" x14ac:dyDescent="0.2">
      <c r="B19" s="5" t="s">
        <v>39</v>
      </c>
      <c r="C19" s="5" t="s">
        <v>40</v>
      </c>
    </row>
    <row r="21" spans="1:6" x14ac:dyDescent="0.2">
      <c r="A21" s="1">
        <f>A9+1</f>
        <v>45581</v>
      </c>
      <c r="B21" s="13" t="s">
        <v>41</v>
      </c>
    </row>
    <row r="22" spans="1:6" x14ac:dyDescent="0.2">
      <c r="B22" s="5" t="s">
        <v>42</v>
      </c>
      <c r="C22" s="5" t="s">
        <v>43</v>
      </c>
      <c r="D22" s="17">
        <f>E22*$F$2</f>
        <v>208</v>
      </c>
      <c r="E22" s="22">
        <f>$G$4</f>
        <v>8</v>
      </c>
    </row>
    <row r="23" spans="1:6" x14ac:dyDescent="0.2">
      <c r="B23" s="5" t="s">
        <v>44</v>
      </c>
      <c r="C23" s="5" t="s">
        <v>45</v>
      </c>
      <c r="D23" s="7">
        <f>1*14.5+25*8</f>
        <v>214.5</v>
      </c>
      <c r="E23" s="7">
        <f>D23/F2</f>
        <v>8.25</v>
      </c>
    </row>
    <row r="24" spans="1:6" x14ac:dyDescent="0.2">
      <c r="B24" s="5" t="s">
        <v>44</v>
      </c>
      <c r="C24" s="14" t="s">
        <v>46</v>
      </c>
      <c r="D24" s="7">
        <f>12+6*25</f>
        <v>162</v>
      </c>
      <c r="E24" s="7">
        <f>D24/F2</f>
        <v>6.2307692307692308</v>
      </c>
      <c r="F24" s="14" t="s">
        <v>47</v>
      </c>
    </row>
    <row r="25" spans="1:6" x14ac:dyDescent="0.2">
      <c r="B25" s="5" t="s">
        <v>44</v>
      </c>
      <c r="C25" s="5" t="s">
        <v>48</v>
      </c>
      <c r="D25" s="7">
        <f>442</f>
        <v>442</v>
      </c>
      <c r="E25" s="7">
        <f>D25/F2</f>
        <v>17</v>
      </c>
      <c r="F25" s="5" t="s">
        <v>49</v>
      </c>
    </row>
    <row r="26" spans="1:6" x14ac:dyDescent="0.2">
      <c r="B26" s="5" t="s">
        <v>26</v>
      </c>
      <c r="C26" s="5" t="s">
        <v>37</v>
      </c>
      <c r="D26" s="17">
        <f>E26*$F$2</f>
        <v>364</v>
      </c>
      <c r="E26" s="23">
        <f>$G$5</f>
        <v>14</v>
      </c>
    </row>
    <row r="27" spans="1:6" x14ac:dyDescent="0.2">
      <c r="B27" s="5" t="s">
        <v>50</v>
      </c>
      <c r="C27" s="5" t="s">
        <v>51</v>
      </c>
      <c r="F27" s="5" t="s">
        <v>52</v>
      </c>
    </row>
    <row r="28" spans="1:6" x14ac:dyDescent="0.2">
      <c r="B28" s="5" t="s">
        <v>53</v>
      </c>
      <c r="C28" s="5" t="s">
        <v>54</v>
      </c>
      <c r="F28" s="5" t="s">
        <v>55</v>
      </c>
    </row>
    <row r="29" spans="1:6" x14ac:dyDescent="0.2">
      <c r="B29" s="5" t="s">
        <v>56</v>
      </c>
      <c r="C29" s="5" t="s">
        <v>57</v>
      </c>
      <c r="D29" s="24">
        <f>22*4</f>
        <v>88</v>
      </c>
      <c r="E29" s="7">
        <f>D29/F2</f>
        <v>3.3846153846153846</v>
      </c>
    </row>
    <row r="30" spans="1:6" x14ac:dyDescent="0.2">
      <c r="B30" s="5" t="s">
        <v>16</v>
      </c>
      <c r="C30" s="5" t="s">
        <v>37</v>
      </c>
      <c r="D30" s="17">
        <f>E30*$F$2</f>
        <v>130</v>
      </c>
      <c r="E30" s="20">
        <f>$G$7</f>
        <v>5</v>
      </c>
    </row>
    <row r="31" spans="1:6" x14ac:dyDescent="0.2">
      <c r="B31" s="5" t="s">
        <v>38</v>
      </c>
      <c r="C31" s="5" t="s">
        <v>37</v>
      </c>
      <c r="D31" s="17">
        <f>E31*$F$2</f>
        <v>520</v>
      </c>
      <c r="E31" s="21">
        <f>$G$6</f>
        <v>20</v>
      </c>
    </row>
    <row r="32" spans="1:6" x14ac:dyDescent="0.2">
      <c r="B32" s="5" t="s">
        <v>39</v>
      </c>
      <c r="C32" s="5" t="s">
        <v>40</v>
      </c>
    </row>
    <row r="34" spans="1:6" x14ac:dyDescent="0.2">
      <c r="A34" s="1">
        <f>A21+1</f>
        <v>45582</v>
      </c>
      <c r="B34" s="13" t="s">
        <v>58</v>
      </c>
    </row>
    <row r="35" spans="1:6" x14ac:dyDescent="0.2">
      <c r="B35" s="5" t="s">
        <v>42</v>
      </c>
      <c r="C35" s="5" t="s">
        <v>43</v>
      </c>
      <c r="D35" s="17">
        <f>E35*$F$2</f>
        <v>208</v>
      </c>
      <c r="E35" s="22">
        <f>$G$4</f>
        <v>8</v>
      </c>
    </row>
    <row r="36" spans="1:6" x14ac:dyDescent="0.2">
      <c r="B36" s="5" t="s">
        <v>59</v>
      </c>
      <c r="C36" s="5" t="s">
        <v>60</v>
      </c>
    </row>
    <row r="37" spans="1:6" x14ac:dyDescent="0.2">
      <c r="B37" s="5" t="s">
        <v>61</v>
      </c>
      <c r="C37" s="5" t="s">
        <v>62</v>
      </c>
      <c r="F37" s="5" t="s">
        <v>63</v>
      </c>
    </row>
    <row r="38" spans="1:6" x14ac:dyDescent="0.2">
      <c r="B38" s="5" t="s">
        <v>64</v>
      </c>
      <c r="C38" s="5" t="s">
        <v>65</v>
      </c>
    </row>
    <row r="39" spans="1:6" x14ac:dyDescent="0.2">
      <c r="B39" s="5" t="s">
        <v>66</v>
      </c>
      <c r="C39" s="5" t="s">
        <v>67</v>
      </c>
      <c r="D39" s="24">
        <f>11.65*4</f>
        <v>46.6</v>
      </c>
      <c r="E39" s="7">
        <f>D39/F2</f>
        <v>1.7923076923076924</v>
      </c>
    </row>
    <row r="40" spans="1:6" x14ac:dyDescent="0.2">
      <c r="B40" s="5" t="s">
        <v>26</v>
      </c>
      <c r="C40" s="5" t="s">
        <v>37</v>
      </c>
      <c r="D40" s="17">
        <f>E40*$F$2</f>
        <v>364</v>
      </c>
      <c r="E40" s="23">
        <f>$G$5</f>
        <v>14</v>
      </c>
    </row>
    <row r="41" spans="1:6" x14ac:dyDescent="0.2">
      <c r="B41" s="5" t="s">
        <v>68</v>
      </c>
      <c r="C41" s="5" t="s">
        <v>69</v>
      </c>
      <c r="D41" s="7">
        <v>0</v>
      </c>
      <c r="E41" s="7">
        <f>D41/F2</f>
        <v>0</v>
      </c>
      <c r="F41" s="5" t="s">
        <v>33</v>
      </c>
    </row>
    <row r="42" spans="1:6" x14ac:dyDescent="0.2">
      <c r="B42" s="5" t="s">
        <v>70</v>
      </c>
      <c r="C42" s="5" t="s">
        <v>71</v>
      </c>
      <c r="D42" s="7">
        <f>13*20+ 10*6</f>
        <v>320</v>
      </c>
      <c r="E42" s="7">
        <f>D42/F2</f>
        <v>12.307692307692308</v>
      </c>
    </row>
    <row r="43" spans="1:6" x14ac:dyDescent="0.2">
      <c r="B43" s="5" t="s">
        <v>70</v>
      </c>
      <c r="C43" s="5" t="s">
        <v>72</v>
      </c>
      <c r="D43" s="7">
        <f>120*1.21+1*F2</f>
        <v>171.2</v>
      </c>
      <c r="E43" s="7">
        <f>D43/F2</f>
        <v>6.5846153846153843</v>
      </c>
      <c r="F43" s="5" t="s">
        <v>73</v>
      </c>
    </row>
    <row r="44" spans="1:6" x14ac:dyDescent="0.2">
      <c r="B44" s="5" t="s">
        <v>16</v>
      </c>
      <c r="C44" s="5" t="s">
        <v>37</v>
      </c>
      <c r="D44" s="17">
        <f>E44*$F$2</f>
        <v>130</v>
      </c>
      <c r="E44" s="20">
        <f>$G$7</f>
        <v>5</v>
      </c>
    </row>
    <row r="45" spans="1:6" x14ac:dyDescent="0.2">
      <c r="B45" s="5" t="s">
        <v>38</v>
      </c>
      <c r="C45" s="5" t="s">
        <v>37</v>
      </c>
      <c r="D45" s="17">
        <f>E45*$F$2</f>
        <v>520</v>
      </c>
      <c r="E45" s="21">
        <f>$G$6</f>
        <v>20</v>
      </c>
    </row>
    <row r="46" spans="1:6" x14ac:dyDescent="0.2">
      <c r="B46" s="5" t="s">
        <v>74</v>
      </c>
      <c r="C46" s="5" t="s">
        <v>75</v>
      </c>
    </row>
    <row r="48" spans="1:6" x14ac:dyDescent="0.2">
      <c r="A48" s="1">
        <f>A34+1</f>
        <v>45583</v>
      </c>
      <c r="B48" s="13" t="s">
        <v>76</v>
      </c>
    </row>
    <row r="49" spans="1:7" x14ac:dyDescent="0.2">
      <c r="B49" s="5" t="s">
        <v>42</v>
      </c>
      <c r="C49" s="5" t="s">
        <v>37</v>
      </c>
      <c r="D49" s="17">
        <f>E49*$F$2</f>
        <v>208</v>
      </c>
      <c r="E49" s="22">
        <f>$G$4</f>
        <v>8</v>
      </c>
    </row>
    <row r="50" spans="1:7" x14ac:dyDescent="0.2">
      <c r="B50" s="5" t="s">
        <v>77</v>
      </c>
      <c r="C50" s="5" t="s">
        <v>78</v>
      </c>
    </row>
    <row r="51" spans="1:7" x14ac:dyDescent="0.2">
      <c r="B51" s="5" t="s">
        <v>79</v>
      </c>
      <c r="C51" s="14" t="s">
        <v>80</v>
      </c>
      <c r="D51" s="24">
        <f>15*2*4</f>
        <v>120</v>
      </c>
      <c r="E51" s="7">
        <f>D51/F2</f>
        <v>4.615384615384615</v>
      </c>
      <c r="F51" s="14" t="s">
        <v>81</v>
      </c>
    </row>
    <row r="52" spans="1:7" x14ac:dyDescent="0.2">
      <c r="B52" s="5" t="s">
        <v>26</v>
      </c>
      <c r="C52" s="5" t="s">
        <v>37</v>
      </c>
      <c r="D52" s="17">
        <f>E52*$F$2</f>
        <v>364</v>
      </c>
      <c r="E52" s="23">
        <f>$G$5</f>
        <v>14</v>
      </c>
    </row>
    <row r="53" spans="1:7" x14ac:dyDescent="0.2">
      <c r="B53" s="5" t="s">
        <v>82</v>
      </c>
      <c r="C53" s="5" t="s">
        <v>83</v>
      </c>
      <c r="D53" s="7">
        <v>593</v>
      </c>
      <c r="E53" s="7">
        <f>D53/$F$2</f>
        <v>22.807692307692307</v>
      </c>
      <c r="F53" s="14" t="s">
        <v>84</v>
      </c>
    </row>
    <row r="54" spans="1:7" x14ac:dyDescent="0.2">
      <c r="B54" s="5" t="s">
        <v>82</v>
      </c>
      <c r="C54" s="5" t="s">
        <v>85</v>
      </c>
      <c r="D54" s="7">
        <f>12.73*25+19.09</f>
        <v>337.34</v>
      </c>
      <c r="E54" s="7">
        <f>D54/$F$2</f>
        <v>12.974615384615383</v>
      </c>
      <c r="F54" s="5" t="s">
        <v>86</v>
      </c>
      <c r="G54" s="5" t="s">
        <v>87</v>
      </c>
    </row>
    <row r="55" spans="1:7" x14ac:dyDescent="0.2">
      <c r="B55" s="5" t="s">
        <v>88</v>
      </c>
      <c r="C55" s="5" t="s">
        <v>89</v>
      </c>
      <c r="F55" s="5" t="s">
        <v>33</v>
      </c>
    </row>
    <row r="56" spans="1:7" x14ac:dyDescent="0.2">
      <c r="B56" s="5" t="s">
        <v>16</v>
      </c>
      <c r="C56" s="5" t="s">
        <v>37</v>
      </c>
      <c r="D56" s="17">
        <f>E56*$F$2</f>
        <v>130</v>
      </c>
      <c r="E56" s="20">
        <f>$G$7</f>
        <v>5</v>
      </c>
    </row>
    <row r="57" spans="1:7" x14ac:dyDescent="0.2">
      <c r="B57" s="5" t="s">
        <v>38</v>
      </c>
      <c r="C57" s="5" t="s">
        <v>37</v>
      </c>
      <c r="D57" s="17">
        <f>E57*$F$2</f>
        <v>520</v>
      </c>
      <c r="E57" s="21">
        <f>$G$6</f>
        <v>20</v>
      </c>
    </row>
    <row r="58" spans="1:7" x14ac:dyDescent="0.2">
      <c r="B58" s="5" t="s">
        <v>90</v>
      </c>
      <c r="C58" s="5" t="s">
        <v>91</v>
      </c>
    </row>
    <row r="59" spans="1:7" x14ac:dyDescent="0.2">
      <c r="B59" s="13"/>
    </row>
    <row r="60" spans="1:7" x14ac:dyDescent="0.2">
      <c r="A60" s="1">
        <f>A48+1</f>
        <v>45584</v>
      </c>
      <c r="B60" s="13" t="s">
        <v>92</v>
      </c>
    </row>
    <row r="61" spans="1:7" x14ac:dyDescent="0.2">
      <c r="B61" s="5" t="s">
        <v>42</v>
      </c>
      <c r="C61" s="5" t="s">
        <v>43</v>
      </c>
      <c r="D61" s="17">
        <f>E61*$F$2</f>
        <v>208</v>
      </c>
      <c r="E61" s="22">
        <f>$G$4</f>
        <v>8</v>
      </c>
    </row>
    <row r="62" spans="1:7" x14ac:dyDescent="0.2">
      <c r="B62" s="5" t="s">
        <v>93</v>
      </c>
      <c r="C62" s="5" t="s">
        <v>94</v>
      </c>
    </row>
    <row r="63" spans="1:7" x14ac:dyDescent="0.2">
      <c r="B63" s="5" t="s">
        <v>95</v>
      </c>
      <c r="C63" s="5" t="s">
        <v>96</v>
      </c>
    </row>
    <row r="64" spans="1:7" x14ac:dyDescent="0.2">
      <c r="B64" s="5" t="s">
        <v>26</v>
      </c>
      <c r="C64" s="5" t="s">
        <v>97</v>
      </c>
      <c r="D64" s="17">
        <f>E64*$F$2</f>
        <v>364</v>
      </c>
      <c r="E64" s="23">
        <f>$G$5</f>
        <v>14</v>
      </c>
    </row>
    <row r="65" spans="1:6" x14ac:dyDescent="0.2">
      <c r="B65" s="5" t="s">
        <v>98</v>
      </c>
      <c r="C65" s="5" t="s">
        <v>99</v>
      </c>
      <c r="F65" s="5" t="s">
        <v>33</v>
      </c>
    </row>
    <row r="66" spans="1:6" x14ac:dyDescent="0.2">
      <c r="B66" s="5" t="s">
        <v>16</v>
      </c>
      <c r="C66" s="5" t="s">
        <v>37</v>
      </c>
      <c r="D66" s="17">
        <f>E66*$F$2</f>
        <v>130</v>
      </c>
      <c r="E66" s="20">
        <f>$G$7</f>
        <v>5</v>
      </c>
    </row>
    <row r="67" spans="1:6" x14ac:dyDescent="0.2">
      <c r="B67" s="5" t="s">
        <v>38</v>
      </c>
      <c r="C67" s="5" t="s">
        <v>37</v>
      </c>
      <c r="D67" s="17">
        <f>E67*$F$2</f>
        <v>520</v>
      </c>
      <c r="E67" s="21">
        <f>$G$6</f>
        <v>20</v>
      </c>
    </row>
    <row r="68" spans="1:6" x14ac:dyDescent="0.2">
      <c r="B68" s="5" t="s">
        <v>90</v>
      </c>
      <c r="C68" s="5" t="s">
        <v>91</v>
      </c>
    </row>
    <row r="69" spans="1:6" x14ac:dyDescent="0.2">
      <c r="B69" s="13"/>
    </row>
    <row r="70" spans="1:6" x14ac:dyDescent="0.2">
      <c r="A70" s="1">
        <f>A60+1</f>
        <v>45585</v>
      </c>
      <c r="B70" s="13" t="s">
        <v>100</v>
      </c>
    </row>
    <row r="71" spans="1:6" x14ac:dyDescent="0.2">
      <c r="B71" s="5" t="s">
        <v>42</v>
      </c>
      <c r="C71" s="5" t="s">
        <v>43</v>
      </c>
      <c r="D71" s="17">
        <f>E71*$F$2</f>
        <v>208</v>
      </c>
      <c r="E71" s="22">
        <f>$G$4</f>
        <v>8</v>
      </c>
    </row>
    <row r="72" spans="1:6" x14ac:dyDescent="0.2">
      <c r="B72" s="5" t="s">
        <v>101</v>
      </c>
      <c r="C72" s="5" t="s">
        <v>102</v>
      </c>
    </row>
    <row r="73" spans="1:6" x14ac:dyDescent="0.2">
      <c r="B73" s="5" t="s">
        <v>103</v>
      </c>
      <c r="C73" s="25" t="s">
        <v>104</v>
      </c>
    </row>
    <row r="74" spans="1:6" x14ac:dyDescent="0.2">
      <c r="B74" s="5" t="s">
        <v>79</v>
      </c>
      <c r="C74" s="5" t="s">
        <v>80</v>
      </c>
      <c r="D74" s="24">
        <f>10*4</f>
        <v>40</v>
      </c>
      <c r="E74" s="7">
        <f>D74/F2</f>
        <v>1.5384615384615385</v>
      </c>
      <c r="F74" s="14" t="s">
        <v>81</v>
      </c>
    </row>
    <row r="75" spans="1:6" x14ac:dyDescent="0.2">
      <c r="B75" s="5" t="s">
        <v>26</v>
      </c>
      <c r="C75" s="5" t="s">
        <v>37</v>
      </c>
      <c r="D75" s="17">
        <f>E75*$F$2</f>
        <v>364</v>
      </c>
      <c r="E75" s="23">
        <f>$G$5</f>
        <v>14</v>
      </c>
    </row>
    <row r="76" spans="1:6" x14ac:dyDescent="0.2">
      <c r="B76" s="5" t="s">
        <v>105</v>
      </c>
      <c r="C76" s="5" t="s">
        <v>106</v>
      </c>
      <c r="F76" s="5" t="s">
        <v>33</v>
      </c>
    </row>
    <row r="77" spans="1:6" x14ac:dyDescent="0.2">
      <c r="B77" s="5" t="s">
        <v>16</v>
      </c>
      <c r="C77" s="5" t="s">
        <v>107</v>
      </c>
      <c r="D77" s="17">
        <f>E77*$F$2</f>
        <v>130</v>
      </c>
      <c r="E77" s="20">
        <v>5</v>
      </c>
      <c r="F77" s="5" t="s">
        <v>108</v>
      </c>
    </row>
    <row r="78" spans="1:6" x14ac:dyDescent="0.2">
      <c r="B78" s="5" t="s">
        <v>38</v>
      </c>
      <c r="C78" s="5" t="s">
        <v>107</v>
      </c>
      <c r="D78" s="17">
        <f>E78*$F$2</f>
        <v>468</v>
      </c>
      <c r="E78" s="21">
        <v>18</v>
      </c>
      <c r="F78" s="5" t="s">
        <v>108</v>
      </c>
    </row>
    <row r="79" spans="1:6" x14ac:dyDescent="0.2">
      <c r="B79" s="5" t="s">
        <v>109</v>
      </c>
      <c r="C79" s="5" t="s">
        <v>110</v>
      </c>
    </row>
    <row r="81" spans="1:6" x14ac:dyDescent="0.2">
      <c r="A81" s="1">
        <f>A70+1</f>
        <v>45586</v>
      </c>
      <c r="B81" s="13" t="s">
        <v>111</v>
      </c>
    </row>
    <row r="82" spans="1:6" x14ac:dyDescent="0.2">
      <c r="B82" s="5" t="s">
        <v>42</v>
      </c>
      <c r="C82" s="5" t="s">
        <v>112</v>
      </c>
      <c r="D82" s="7">
        <f>14*26</f>
        <v>364</v>
      </c>
      <c r="E82" s="22">
        <f>D82/F2</f>
        <v>14</v>
      </c>
      <c r="F82" s="5" t="s">
        <v>108</v>
      </c>
    </row>
    <row r="83" spans="1:6" x14ac:dyDescent="0.2">
      <c r="B83" s="5" t="s">
        <v>113</v>
      </c>
    </row>
    <row r="84" spans="1:6" x14ac:dyDescent="0.2">
      <c r="B84" s="5" t="s">
        <v>95</v>
      </c>
      <c r="C84" s="5" t="s">
        <v>114</v>
      </c>
    </row>
    <row r="85" spans="1:6" x14ac:dyDescent="0.2">
      <c r="B85" s="5" t="s">
        <v>26</v>
      </c>
      <c r="C85" s="5" t="s">
        <v>97</v>
      </c>
      <c r="D85" s="17">
        <f>E85*$F$2</f>
        <v>364</v>
      </c>
      <c r="E85" s="23">
        <f>$G$5</f>
        <v>14</v>
      </c>
    </row>
    <row r="86" spans="1:6" x14ac:dyDescent="0.2">
      <c r="B86" s="5" t="s">
        <v>115</v>
      </c>
      <c r="C86" s="5" t="s">
        <v>116</v>
      </c>
    </row>
    <row r="87" spans="1:6" x14ac:dyDescent="0.2">
      <c r="B87" s="5" t="s">
        <v>79</v>
      </c>
      <c r="C87" s="26" t="s">
        <v>117</v>
      </c>
      <c r="D87" s="27">
        <f>12*4</f>
        <v>48</v>
      </c>
      <c r="E87" s="7">
        <f>D87/F2</f>
        <v>1.8461538461538463</v>
      </c>
    </row>
    <row r="88" spans="1:6" x14ac:dyDescent="0.2">
      <c r="B88" s="5" t="s">
        <v>16</v>
      </c>
      <c r="C88" s="5" t="s">
        <v>37</v>
      </c>
      <c r="D88" s="17">
        <f>E88*$F$2</f>
        <v>130</v>
      </c>
      <c r="E88" s="20">
        <f>$G$7</f>
        <v>5</v>
      </c>
    </row>
    <row r="89" spans="1:6" x14ac:dyDescent="0.2">
      <c r="B89" s="5" t="s">
        <v>38</v>
      </c>
      <c r="C89" s="5" t="s">
        <v>37</v>
      </c>
      <c r="D89" s="17">
        <f>E89*$F$2</f>
        <v>520</v>
      </c>
      <c r="E89" s="21">
        <f>$G$6</f>
        <v>20</v>
      </c>
    </row>
    <row r="90" spans="1:6" s="26" customFormat="1" x14ac:dyDescent="0.2">
      <c r="A90" s="28"/>
      <c r="B90" s="26" t="s">
        <v>118</v>
      </c>
      <c r="C90" s="26" t="s">
        <v>119</v>
      </c>
      <c r="D90" s="29"/>
      <c r="E90" s="29"/>
    </row>
    <row r="92" spans="1:6" x14ac:dyDescent="0.2">
      <c r="A92" s="1">
        <f>A81+1</f>
        <v>45587</v>
      </c>
      <c r="B92" s="13" t="s">
        <v>120</v>
      </c>
    </row>
    <row r="93" spans="1:6" x14ac:dyDescent="0.2">
      <c r="B93" s="5" t="s">
        <v>42</v>
      </c>
      <c r="C93" s="5" t="s">
        <v>37</v>
      </c>
      <c r="D93" s="17">
        <f>E93*$F$2</f>
        <v>208</v>
      </c>
      <c r="E93" s="22">
        <f>$G$4</f>
        <v>8</v>
      </c>
    </row>
    <row r="94" spans="1:6" x14ac:dyDescent="0.2">
      <c r="B94" s="5" t="s">
        <v>121</v>
      </c>
      <c r="C94" s="5" t="s">
        <v>122</v>
      </c>
    </row>
    <row r="95" spans="1:6" x14ac:dyDescent="0.2">
      <c r="B95" s="5" t="s">
        <v>26</v>
      </c>
      <c r="C95" s="5" t="s">
        <v>37</v>
      </c>
      <c r="D95" s="17">
        <f>E95*$F$2</f>
        <v>364</v>
      </c>
      <c r="E95" s="23">
        <f>$G$5</f>
        <v>14</v>
      </c>
    </row>
    <row r="96" spans="1:6" x14ac:dyDescent="0.2">
      <c r="B96" s="5" t="s">
        <v>123</v>
      </c>
      <c r="C96" s="5" t="s">
        <v>124</v>
      </c>
    </row>
    <row r="97" spans="1:6" x14ac:dyDescent="0.2">
      <c r="B97" s="5" t="s">
        <v>79</v>
      </c>
      <c r="C97" s="5" t="s">
        <v>125</v>
      </c>
      <c r="D97" s="27">
        <v>0</v>
      </c>
      <c r="E97" s="7">
        <f>D97/F2</f>
        <v>0</v>
      </c>
    </row>
    <row r="98" spans="1:6" x14ac:dyDescent="0.2">
      <c r="B98" s="5" t="s">
        <v>126</v>
      </c>
      <c r="C98" s="5" t="s">
        <v>127</v>
      </c>
    </row>
    <row r="99" spans="1:6" x14ac:dyDescent="0.2">
      <c r="B99" s="5" t="s">
        <v>128</v>
      </c>
      <c r="C99" s="5" t="s">
        <v>124</v>
      </c>
    </row>
    <row r="100" spans="1:6" x14ac:dyDescent="0.2">
      <c r="B100" s="5" t="s">
        <v>16</v>
      </c>
      <c r="C100" s="5" t="s">
        <v>107</v>
      </c>
      <c r="D100" s="7">
        <f>E100*$F$2</f>
        <v>130</v>
      </c>
      <c r="E100" s="20">
        <f>$G$7</f>
        <v>5</v>
      </c>
    </row>
    <row r="101" spans="1:6" x14ac:dyDescent="0.2">
      <c r="B101" s="5" t="s">
        <v>38</v>
      </c>
      <c r="C101" s="5" t="s">
        <v>107</v>
      </c>
      <c r="D101" s="7">
        <f>E101*$F$2</f>
        <v>520</v>
      </c>
      <c r="E101" s="21">
        <v>20</v>
      </c>
      <c r="F101" s="14" t="s">
        <v>129</v>
      </c>
    </row>
    <row r="102" spans="1:6" x14ac:dyDescent="0.2">
      <c r="B102" s="5" t="s">
        <v>130</v>
      </c>
      <c r="C102" s="5" t="s">
        <v>131</v>
      </c>
    </row>
    <row r="104" spans="1:6" x14ac:dyDescent="0.2">
      <c r="A104" s="1">
        <f>A92+1</f>
        <v>45588</v>
      </c>
      <c r="B104" s="13" t="s">
        <v>132</v>
      </c>
    </row>
    <row r="105" spans="1:6" x14ac:dyDescent="0.2">
      <c r="B105" s="5" t="s">
        <v>42</v>
      </c>
      <c r="C105" s="5" t="s">
        <v>107</v>
      </c>
      <c r="D105" s="7">
        <f>E105*$F$2</f>
        <v>260</v>
      </c>
      <c r="E105" s="22">
        <v>10</v>
      </c>
      <c r="F105" s="14" t="s">
        <v>129</v>
      </c>
    </row>
    <row r="106" spans="1:6" x14ac:dyDescent="0.2">
      <c r="B106" s="5" t="s">
        <v>95</v>
      </c>
      <c r="C106" s="5" t="s">
        <v>133</v>
      </c>
      <c r="F106" s="14" t="s">
        <v>134</v>
      </c>
    </row>
    <row r="107" spans="1:6" x14ac:dyDescent="0.2">
      <c r="B107" s="5" t="s">
        <v>26</v>
      </c>
      <c r="C107" s="5" t="s">
        <v>97</v>
      </c>
      <c r="D107" s="17">
        <f>E107*$F$2</f>
        <v>364</v>
      </c>
      <c r="E107" s="23">
        <f>$G$5</f>
        <v>14</v>
      </c>
    </row>
    <row r="108" spans="1:6" x14ac:dyDescent="0.2">
      <c r="B108" s="5" t="s">
        <v>135</v>
      </c>
      <c r="C108" s="5" t="s">
        <v>136</v>
      </c>
    </row>
    <row r="109" spans="1:6" x14ac:dyDescent="0.2">
      <c r="B109" s="5" t="s">
        <v>79</v>
      </c>
      <c r="C109" s="5" t="s">
        <v>107</v>
      </c>
      <c r="D109" s="27">
        <f>9.5*4</f>
        <v>38</v>
      </c>
      <c r="E109" s="7">
        <f>D109/$F$2</f>
        <v>1.4615384615384615</v>
      </c>
    </row>
    <row r="110" spans="1:6" x14ac:dyDescent="0.2">
      <c r="B110" s="5" t="s">
        <v>137</v>
      </c>
      <c r="C110" s="5" t="s">
        <v>138</v>
      </c>
      <c r="D110" s="7">
        <f>E110*$F$2</f>
        <v>260</v>
      </c>
      <c r="E110" s="20">
        <v>10</v>
      </c>
      <c r="F110" s="14" t="s">
        <v>139</v>
      </c>
    </row>
    <row r="111" spans="1:6" x14ac:dyDescent="0.2">
      <c r="B111" s="5" t="s">
        <v>38</v>
      </c>
      <c r="C111" s="5" t="s">
        <v>107</v>
      </c>
      <c r="D111" s="7">
        <f>E111*$F$2</f>
        <v>552.5</v>
      </c>
      <c r="E111" s="21">
        <v>21.25</v>
      </c>
      <c r="F111" s="14" t="s">
        <v>140</v>
      </c>
    </row>
    <row r="112" spans="1:6" x14ac:dyDescent="0.2">
      <c r="B112" s="5" t="s">
        <v>141</v>
      </c>
      <c r="C112" s="5" t="s">
        <v>142</v>
      </c>
    </row>
    <row r="114" spans="1:6" x14ac:dyDescent="0.2">
      <c r="A114" s="1">
        <f>A104+1</f>
        <v>45589</v>
      </c>
      <c r="B114" s="13" t="s">
        <v>143</v>
      </c>
    </row>
    <row r="115" spans="1:6" x14ac:dyDescent="0.2">
      <c r="B115" s="5" t="s">
        <v>42</v>
      </c>
      <c r="C115" s="5" t="s">
        <v>107</v>
      </c>
      <c r="D115" s="7">
        <f>E115*$F$2</f>
        <v>300.3</v>
      </c>
      <c r="E115" s="22">
        <v>11.55</v>
      </c>
      <c r="F115" s="5" t="s">
        <v>108</v>
      </c>
    </row>
    <row r="116" spans="1:6" x14ac:dyDescent="0.2">
      <c r="B116" s="5" t="s">
        <v>144</v>
      </c>
      <c r="C116" s="5" t="s">
        <v>145</v>
      </c>
    </row>
    <row r="117" spans="1:6" x14ac:dyDescent="0.2">
      <c r="B117" s="5" t="s">
        <v>146</v>
      </c>
      <c r="C117" s="5" t="s">
        <v>147</v>
      </c>
      <c r="D117" s="7">
        <v>661</v>
      </c>
      <c r="E117" s="7">
        <f>D117/F2</f>
        <v>25.423076923076923</v>
      </c>
      <c r="F117" s="5" t="s">
        <v>148</v>
      </c>
    </row>
    <row r="118" spans="1:6" x14ac:dyDescent="0.2">
      <c r="B118" s="5" t="s">
        <v>26</v>
      </c>
      <c r="C118" s="5" t="s">
        <v>37</v>
      </c>
      <c r="D118" s="17">
        <f>E118*$F$2</f>
        <v>364</v>
      </c>
      <c r="E118" s="23">
        <f>$G$5</f>
        <v>14</v>
      </c>
    </row>
    <row r="119" spans="1:6" x14ac:dyDescent="0.2">
      <c r="B119" s="5" t="s">
        <v>149</v>
      </c>
      <c r="C119" s="5" t="s">
        <v>150</v>
      </c>
      <c r="D119" s="30" t="s">
        <v>151</v>
      </c>
    </row>
    <row r="120" spans="1:6" x14ac:dyDescent="0.2">
      <c r="B120" s="5" t="s">
        <v>79</v>
      </c>
      <c r="C120" s="5" t="s">
        <v>107</v>
      </c>
      <c r="D120" s="27">
        <f>9.5*4</f>
        <v>38</v>
      </c>
      <c r="E120" s="7">
        <f>D120/$F$2</f>
        <v>1.4615384615384615</v>
      </c>
    </row>
    <row r="121" spans="1:6" x14ac:dyDescent="0.2">
      <c r="B121" s="5" t="s">
        <v>16</v>
      </c>
      <c r="C121" s="5" t="s">
        <v>37</v>
      </c>
      <c r="D121" s="17">
        <f>E121*$F$2</f>
        <v>130</v>
      </c>
      <c r="E121" s="20">
        <f>$G$7</f>
        <v>5</v>
      </c>
    </row>
    <row r="122" spans="1:6" x14ac:dyDescent="0.2">
      <c r="B122" s="5" t="s">
        <v>38</v>
      </c>
      <c r="C122" s="5" t="s">
        <v>37</v>
      </c>
      <c r="D122" s="17">
        <f>E122*$F$2</f>
        <v>520</v>
      </c>
      <c r="E122" s="21">
        <f>$G$6</f>
        <v>20</v>
      </c>
    </row>
    <row r="123" spans="1:6" x14ac:dyDescent="0.2">
      <c r="B123" s="5" t="s">
        <v>141</v>
      </c>
      <c r="C123" s="5" t="s">
        <v>142</v>
      </c>
    </row>
    <row r="125" spans="1:6" x14ac:dyDescent="0.2">
      <c r="A125" s="1">
        <f>A114+1</f>
        <v>45590</v>
      </c>
      <c r="B125" s="13" t="s">
        <v>152</v>
      </c>
    </row>
    <row r="126" spans="1:6" x14ac:dyDescent="0.2">
      <c r="B126" s="5" t="s">
        <v>42</v>
      </c>
      <c r="C126" s="5" t="s">
        <v>107</v>
      </c>
      <c r="D126" s="7">
        <f>E126*$F$2</f>
        <v>300.3</v>
      </c>
      <c r="E126" s="22">
        <v>11.55</v>
      </c>
      <c r="F126" s="5" t="s">
        <v>108</v>
      </c>
    </row>
    <row r="127" spans="1:6" x14ac:dyDescent="0.2">
      <c r="B127" s="5" t="s">
        <v>153</v>
      </c>
      <c r="C127" s="5" t="s">
        <v>154</v>
      </c>
    </row>
    <row r="128" spans="1:6" x14ac:dyDescent="0.2">
      <c r="B128" s="5" t="s">
        <v>61</v>
      </c>
      <c r="C128" s="5" t="s">
        <v>155</v>
      </c>
    </row>
    <row r="129" spans="1:6" x14ac:dyDescent="0.2">
      <c r="B129" s="5" t="s">
        <v>26</v>
      </c>
      <c r="C129" s="5" t="s">
        <v>156</v>
      </c>
      <c r="D129" s="17">
        <f>E129*$F$2</f>
        <v>364</v>
      </c>
      <c r="E129" s="23">
        <f>$G$5</f>
        <v>14</v>
      </c>
    </row>
    <row r="130" spans="1:6" x14ac:dyDescent="0.2">
      <c r="B130" s="5" t="s">
        <v>157</v>
      </c>
      <c r="C130" s="5" t="s">
        <v>158</v>
      </c>
    </row>
    <row r="131" spans="1:6" x14ac:dyDescent="0.2">
      <c r="B131" s="5" t="s">
        <v>159</v>
      </c>
      <c r="C131" s="5" t="s">
        <v>160</v>
      </c>
      <c r="F131" s="5" t="s">
        <v>161</v>
      </c>
    </row>
    <row r="132" spans="1:6" x14ac:dyDescent="0.2">
      <c r="B132" s="5" t="s">
        <v>162</v>
      </c>
      <c r="C132" s="5" t="s">
        <v>163</v>
      </c>
    </row>
    <row r="133" spans="1:6" x14ac:dyDescent="0.2">
      <c r="B133" s="5" t="s">
        <v>16</v>
      </c>
      <c r="C133" s="5" t="s">
        <v>37</v>
      </c>
      <c r="D133" s="17">
        <f>E133*$F$2</f>
        <v>130</v>
      </c>
      <c r="E133" s="20">
        <f>$G$7</f>
        <v>5</v>
      </c>
    </row>
    <row r="134" spans="1:6" x14ac:dyDescent="0.2">
      <c r="B134" s="5" t="s">
        <v>38</v>
      </c>
      <c r="C134" s="5" t="s">
        <v>37</v>
      </c>
      <c r="D134" s="17">
        <f>E134*$F$2</f>
        <v>520</v>
      </c>
      <c r="E134" s="21">
        <f>$G$6</f>
        <v>20</v>
      </c>
    </row>
    <row r="135" spans="1:6" x14ac:dyDescent="0.2">
      <c r="B135" s="5" t="s">
        <v>39</v>
      </c>
      <c r="C135" s="5" t="s">
        <v>164</v>
      </c>
    </row>
    <row r="137" spans="1:6" x14ac:dyDescent="0.2">
      <c r="A137" s="1">
        <f>A125+1</f>
        <v>45591</v>
      </c>
      <c r="B137" s="13" t="s">
        <v>165</v>
      </c>
    </row>
    <row r="138" spans="1:6" x14ac:dyDescent="0.2">
      <c r="B138" s="5" t="s">
        <v>42</v>
      </c>
      <c r="C138" s="5" t="s">
        <v>37</v>
      </c>
      <c r="D138" s="17">
        <f>E138*$F$2</f>
        <v>364</v>
      </c>
      <c r="E138" s="22">
        <v>14</v>
      </c>
    </row>
    <row r="139" spans="1:6" x14ac:dyDescent="0.2">
      <c r="B139" s="16" t="s">
        <v>166</v>
      </c>
      <c r="C139" s="16" t="s">
        <v>167</v>
      </c>
      <c r="D139" s="7">
        <f>11*F2</f>
        <v>286</v>
      </c>
      <c r="E139" s="7">
        <f>D139/$F$2</f>
        <v>11</v>
      </c>
      <c r="F139" s="5" t="s">
        <v>25</v>
      </c>
    </row>
    <row r="140" spans="1:6" x14ac:dyDescent="0.2">
      <c r="B140" s="5" t="s">
        <v>168</v>
      </c>
      <c r="C140" s="5" t="s">
        <v>169</v>
      </c>
    </row>
    <row r="141" spans="1:6" x14ac:dyDescent="0.2">
      <c r="B141" s="5" t="s">
        <v>170</v>
      </c>
      <c r="C141" s="14" t="s">
        <v>171</v>
      </c>
      <c r="D141" s="7">
        <v>400</v>
      </c>
      <c r="E141" s="7">
        <f>D141/$F$2</f>
        <v>15.384615384615385</v>
      </c>
      <c r="F141" s="14" t="s">
        <v>20</v>
      </c>
    </row>
    <row r="143" spans="1:6" x14ac:dyDescent="0.2">
      <c r="B143" s="5" t="s">
        <v>172</v>
      </c>
      <c r="D143" s="7">
        <f>[1]Hotels!E15</f>
        <v>9448.18</v>
      </c>
      <c r="E143" s="7">
        <f>D143/F2</f>
        <v>363.39153846153846</v>
      </c>
    </row>
    <row r="145" spans="2:7" x14ac:dyDescent="0.2">
      <c r="B145" s="5" t="s">
        <v>173</v>
      </c>
      <c r="D145" s="7">
        <f>E145*$F$2</f>
        <v>182</v>
      </c>
      <c r="E145" s="7">
        <v>7</v>
      </c>
      <c r="G145" s="7"/>
    </row>
    <row r="146" spans="2:7" x14ac:dyDescent="0.2">
      <c r="B146" s="5" t="s">
        <v>174</v>
      </c>
      <c r="D146" s="7">
        <f>E146*$F$2</f>
        <v>130</v>
      </c>
      <c r="E146" s="7">
        <v>5</v>
      </c>
    </row>
    <row r="148" spans="2:7" x14ac:dyDescent="0.2">
      <c r="B148" s="5" t="s">
        <v>175</v>
      </c>
      <c r="D148" s="7">
        <f>1500*26-SUM(D4:D147)</f>
        <v>511.24000000000524</v>
      </c>
      <c r="E148" s="7">
        <f>D148/F2</f>
        <v>19.663076923077124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1"/>
  <headerFooter alignWithMargins="0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EmploiTempsBudget_26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Lian</dc:creator>
  <cp:lastModifiedBy>Bernard Lian</cp:lastModifiedBy>
  <dcterms:created xsi:type="dcterms:W3CDTF">2024-09-09T16:03:52Z</dcterms:created>
  <dcterms:modified xsi:type="dcterms:W3CDTF">2024-09-09T16:04:38Z</dcterms:modified>
</cp:coreProperties>
</file>